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021 Relatório Gerencial\2023\"/>
    </mc:Choice>
  </mc:AlternateContent>
  <xr:revisionPtr revIDLastSave="0" documentId="13_ncr:1_{CD1475B8-BC2B-45EC-A7BA-1B72F9992AE0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Consolidado 2024" sheetId="1" r:id="rId1"/>
  </sheets>
  <definedNames>
    <definedName name="_xlnm.Print_Area" localSheetId="0">'Consolidado 2024'!$A$1:$S$127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H55" i="1"/>
  <c r="F55" i="1"/>
  <c r="F53" i="1"/>
  <c r="S92" i="1" l="1"/>
  <c r="R92" i="1"/>
  <c r="S22" i="1"/>
  <c r="R22" i="1" l="1"/>
  <c r="Q22" i="1" l="1"/>
  <c r="P22" i="1" l="1"/>
  <c r="O22" i="1" l="1"/>
  <c r="N36" i="1" l="1"/>
  <c r="N22" i="1"/>
  <c r="M22" i="1" l="1"/>
  <c r="L22" i="1" l="1"/>
  <c r="K22" i="1"/>
  <c r="I22" i="1" l="1"/>
  <c r="I36" i="1"/>
  <c r="G92" i="1" l="1"/>
  <c r="G74" i="1"/>
  <c r="G56" i="1"/>
  <c r="G36" i="1"/>
  <c r="H22" i="1" l="1"/>
  <c r="J22" i="1"/>
  <c r="I92" i="1" l="1"/>
  <c r="H73" i="1" l="1"/>
  <c r="H72" i="1"/>
  <c r="H71" i="1"/>
  <c r="H70" i="1"/>
  <c r="H69" i="1"/>
  <c r="H68" i="1"/>
  <c r="H67" i="1"/>
  <c r="H66" i="1"/>
  <c r="H65" i="1"/>
  <c r="H64" i="1"/>
  <c r="H63" i="1"/>
  <c r="H62" i="1"/>
  <c r="H61" i="1"/>
  <c r="F62" i="1" l="1"/>
  <c r="F63" i="1"/>
  <c r="F64" i="1"/>
  <c r="F65" i="1"/>
  <c r="F66" i="1"/>
  <c r="F67" i="1"/>
  <c r="F68" i="1"/>
  <c r="F69" i="1"/>
  <c r="F70" i="1"/>
  <c r="F71" i="1"/>
  <c r="F72" i="1"/>
  <c r="F73" i="1"/>
  <c r="F61" i="1"/>
  <c r="F74" i="1" l="1"/>
  <c r="H74" i="1"/>
  <c r="I74" i="1"/>
  <c r="J74" i="1"/>
  <c r="I56" i="1"/>
  <c r="J56" i="1"/>
  <c r="F56" i="1"/>
  <c r="H56" i="1"/>
  <c r="K56" i="1"/>
  <c r="H47" i="1"/>
  <c r="H48" i="1" s="1"/>
  <c r="F47" i="1"/>
  <c r="F48" i="1" s="1"/>
  <c r="G48" i="1"/>
  <c r="I48" i="1"/>
  <c r="J48" i="1"/>
  <c r="H41" i="1"/>
  <c r="H42" i="1" s="1"/>
  <c r="G42" i="1"/>
  <c r="I42" i="1"/>
  <c r="J42" i="1"/>
  <c r="F41" i="1"/>
  <c r="F42" i="1" s="1"/>
  <c r="H35" i="1"/>
  <c r="H34" i="1"/>
  <c r="H33" i="1"/>
  <c r="H32" i="1"/>
  <c r="H31" i="1"/>
  <c r="H30" i="1"/>
  <c r="H29" i="1"/>
  <c r="H28" i="1"/>
  <c r="H27" i="1"/>
  <c r="F35" i="1"/>
  <c r="F34" i="1"/>
  <c r="F33" i="1"/>
  <c r="F32" i="1"/>
  <c r="F31" i="1"/>
  <c r="F30" i="1"/>
  <c r="F29" i="1"/>
  <c r="F28" i="1"/>
  <c r="F27" i="1"/>
  <c r="E36" i="1"/>
  <c r="J36" i="1"/>
  <c r="F19" i="1"/>
  <c r="F22" i="1" s="1"/>
  <c r="G22" i="1"/>
  <c r="I14" i="1"/>
  <c r="J14" i="1"/>
  <c r="S74" i="1"/>
  <c r="S56" i="1"/>
  <c r="R56" i="1"/>
  <c r="S48" i="1"/>
  <c r="S42" i="1"/>
  <c r="R42" i="1"/>
  <c r="H36" i="1" l="1"/>
  <c r="F36" i="1"/>
  <c r="F14" i="1"/>
  <c r="H14" i="1"/>
  <c r="Q92" i="1" l="1"/>
  <c r="P92" i="1"/>
  <c r="O92" i="1"/>
  <c r="N92" i="1"/>
  <c r="M92" i="1"/>
  <c r="L92" i="1"/>
  <c r="K92" i="1"/>
  <c r="E92" i="1"/>
  <c r="D92" i="1"/>
  <c r="C36" i="1"/>
  <c r="D36" i="1"/>
  <c r="K36" i="1"/>
  <c r="L36" i="1"/>
  <c r="M36" i="1"/>
  <c r="O36" i="1"/>
  <c r="P36" i="1"/>
  <c r="Q36" i="1"/>
  <c r="R36" i="1"/>
  <c r="S36" i="1"/>
  <c r="D56" i="1"/>
  <c r="E56" i="1"/>
  <c r="L56" i="1"/>
  <c r="M56" i="1"/>
  <c r="N56" i="1"/>
  <c r="O56" i="1"/>
  <c r="P56" i="1"/>
  <c r="Q56" i="1"/>
  <c r="K48" i="1"/>
  <c r="L48" i="1"/>
  <c r="M48" i="1"/>
  <c r="N48" i="1"/>
  <c r="O48" i="1"/>
  <c r="P48" i="1"/>
  <c r="Q48" i="1"/>
  <c r="R48" i="1"/>
  <c r="S14" i="1" l="1"/>
  <c r="G14" i="1"/>
  <c r="C74" i="1"/>
  <c r="R74" i="1"/>
  <c r="Q74" i="1"/>
  <c r="P74" i="1"/>
  <c r="O74" i="1"/>
  <c r="N74" i="1"/>
  <c r="M74" i="1"/>
  <c r="L74" i="1"/>
  <c r="K74" i="1"/>
  <c r="E74" i="1"/>
  <c r="D74" i="1"/>
  <c r="C56" i="1"/>
  <c r="C48" i="1"/>
  <c r="E48" i="1"/>
  <c r="D48" i="1"/>
  <c r="C42" i="1"/>
  <c r="Q42" i="1"/>
  <c r="P42" i="1"/>
  <c r="O42" i="1"/>
  <c r="N42" i="1"/>
  <c r="M42" i="1"/>
  <c r="L42" i="1"/>
  <c r="K42" i="1"/>
  <c r="E42" i="1"/>
  <c r="D42" i="1"/>
  <c r="D14" i="1"/>
  <c r="E14" i="1"/>
  <c r="K14" i="1"/>
  <c r="L14" i="1"/>
  <c r="M14" i="1"/>
  <c r="N14" i="1"/>
  <c r="O14" i="1"/>
  <c r="P14" i="1"/>
  <c r="Q14" i="1"/>
  <c r="R14" i="1"/>
  <c r="C14" i="1"/>
  <c r="D22" i="1"/>
  <c r="E22" i="1"/>
  <c r="C22" i="1"/>
</calcChain>
</file>

<file path=xl/sharedStrings.xml><?xml version="1.0" encoding="utf-8"?>
<sst xmlns="http://schemas.openxmlformats.org/spreadsheetml/2006/main" count="322" uniqueCount="111">
  <si>
    <t>1. INTERNAÇÕES HOSPITALARES</t>
  </si>
  <si>
    <t>TOTAL DO INDICADOR</t>
  </si>
  <si>
    <t>Consulta Médica na Atenção Especializada</t>
  </si>
  <si>
    <t>Consulta Multiprofissional na Atenção Especializada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</si>
  <si>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</si>
  <si>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</si>
  <si>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</si>
  <si>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</si>
  <si>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</si>
  <si>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</si>
  <si>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</si>
  <si>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</si>
  <si>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</si>
  <si>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</si>
  <si>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</si>
  <si>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</si>
  <si>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Centro Estadual de Reabilitação e Readaptação Dr. Henrique Santillo - CRER</t>
  </si>
  <si>
    <t>Saídas Cirúrgicas</t>
  </si>
  <si>
    <t>Saídas de Clínica Médica</t>
  </si>
  <si>
    <t>Saídas Reabilitação</t>
  </si>
  <si>
    <t>2. CIRURGIAS</t>
  </si>
  <si>
    <t xml:space="preserve">Indicador </t>
  </si>
  <si>
    <t>3. ATENDIMENTOS AMBULATORIAIS</t>
  </si>
  <si>
    <t>Consulta Multiprofissionais - Aconselhamento genético</t>
  </si>
  <si>
    <t>Atendimentos Odontológico PNE - Consulta</t>
  </si>
  <si>
    <t>Atendimentos Odontológico PNE - Procedimentos</t>
  </si>
  <si>
    <t>Atendimento buco maxilo - Consulta 1° vez</t>
  </si>
  <si>
    <t>Atendimento buco maxilo - Outras consultas</t>
  </si>
  <si>
    <t xml:space="preserve">Atendimento buco maxilo - Procedimento </t>
  </si>
  <si>
    <t>4. SERVIÇO DE ATENÇÃO DOMICILIAR - SAD</t>
  </si>
  <si>
    <t>Atendimentos do Serviço de Atenção Domiciliar - Paciente</t>
  </si>
  <si>
    <t>5. TERAPIAS ESPECIALIZADAS</t>
  </si>
  <si>
    <t>Sessões Especializadas</t>
  </si>
  <si>
    <t>6. OFICINA ORTOPÉDICA</t>
  </si>
  <si>
    <t>Fixa</t>
  </si>
  <si>
    <t>Itinerante</t>
  </si>
  <si>
    <t>Próteses auditivas</t>
  </si>
  <si>
    <t>7. SADT EXTERNO (OFERTADOS)</t>
  </si>
  <si>
    <t>Bera</t>
  </si>
  <si>
    <t>Doppler (MMII, MMSS, carótida e transcraniano)</t>
  </si>
  <si>
    <t>Ecocardiograma (transesofágico, de stress e transtorácico)</t>
  </si>
  <si>
    <t>Eletrocardiograma</t>
  </si>
  <si>
    <t>Eletroencefalograma</t>
  </si>
  <si>
    <t>Eletroneuromiografia</t>
  </si>
  <si>
    <t>Espirometria</t>
  </si>
  <si>
    <t>Laboratório de Análises Clínicas</t>
  </si>
  <si>
    <t>Laboratório de Genética</t>
  </si>
  <si>
    <t>Radiologia</t>
  </si>
  <si>
    <t>Ressonância Nuclear Magnética</t>
  </si>
  <si>
    <t>Tomografia Computadorizada</t>
  </si>
  <si>
    <t>Videolaringoscopia</t>
  </si>
  <si>
    <t>NOTA EXPLICATIVA: O quadro 07 (SADT Externo - Ofertados), refere-se a meta de vaga ofertada a regulação para a realização do exame, comparado com o número que foi realmente ofertado. O Quadro 08 (SAT Externo - Realizado), refere-se ao quantitativo de exame efetivamente realizado no CRER.</t>
  </si>
  <si>
    <t>Ofertado</t>
  </si>
  <si>
    <t>Realizado</t>
  </si>
  <si>
    <t>Atendimento buco maxilo - Ortognática</t>
  </si>
  <si>
    <t>RELATÓRIO GERENCIAL DE PRODUÇÃO - CONSOLIDADO</t>
  </si>
  <si>
    <t>JANEIRO/2023 A DEZEMBRO/2023</t>
  </si>
  <si>
    <t>Diretor(a) da Unidade</t>
  </si>
  <si>
    <t>• Trata-se de Relatório gerencial de produção consolidado, referente ao período de janeiro/2023 a dezembro/2023, que será aprovado pelo Conselho de Administração da AGIR, conforme reunião prevista para o dia 18/03/2024.</t>
  </si>
  <si>
    <t>12° e 13°  Termo Aditivo ao Contrato de Gestão n° 123/2011 SES</t>
  </si>
  <si>
    <t xml:space="preserve">Meta mar/23
 01 a 27 
(12° Termo Aditivo) </t>
  </si>
  <si>
    <t>Meta mensal 
(12° Termo Aditivo)</t>
  </si>
  <si>
    <t xml:space="preserve">Meta mar/23
 28 a 31 
(13° Termo Aditivo) </t>
  </si>
  <si>
    <t>Meta mensal 
(13° Termo Aditivo)</t>
  </si>
  <si>
    <t>Mar/23
01 a 27</t>
  </si>
  <si>
    <t>Mar/23
28 a 31</t>
  </si>
  <si>
    <t>Realizada</t>
  </si>
  <si>
    <t>NTMC</t>
  </si>
  <si>
    <t>8. SADT EXTERNO (REALIZADO)</t>
  </si>
  <si>
    <t>-</t>
  </si>
  <si>
    <t>* NTMC - Não tem meta contratada</t>
  </si>
  <si>
    <t>9. INDICADORES DE DESEMPENHO</t>
  </si>
  <si>
    <t>Taxa de Ocupação Hospitalar</t>
  </si>
  <si>
    <t>Tempo Médio de Permanência Hospitalar (dias)</t>
  </si>
  <si>
    <t>Índice de Intervalo de Substituição de Leito (horas)</t>
  </si>
  <si>
    <t>Taxa de Readmissão Hospitalar (29 dias)</t>
  </si>
  <si>
    <t>Taxa de Readmissão em UTI (48 horas)</t>
  </si>
  <si>
    <t>Percentual de Ocorrência de Glosas no SIH - DATASUS</t>
  </si>
  <si>
    <t>Percentual de Suspensão de Cirurgias Programadas por Condições Operacionais (causas relacionadas a organização da unidade)</t>
  </si>
  <si>
    <t>Percentual de Suspensão de Cirurgias Programadas por condições operacionais (causas relacionadas ao paciente)</t>
  </si>
  <si>
    <t>Percentual da investigação da gravidade de reações adversas a medicamentos (Farmacovigilância)</t>
  </si>
  <si>
    <t>Razão de Quantitativo de consultas ofertadas</t>
  </si>
  <si>
    <t>Percentual de Exames de Imagem com resultado disponibilizado em até 10 dias</t>
  </si>
  <si>
    <t>Percentual de manifestações queixosas recebidas no sistema de ouvidoria do SUS</t>
  </si>
  <si>
    <t>Percentual de cirurgias eletivas realizadas com TMAT (Tempo máximo aceitável para tratamento) expirado (↓) para o primeiro ano</t>
  </si>
  <si>
    <t>Percentual de cirurgias eletivas realizadas com TMAT (Tempo máximo aceitável para tratamento) expirado (↓) para o segundo ano</t>
  </si>
  <si>
    <t>Percentual de Casos de Doenças/Agravos/Eventos de Notificação Compulsório Imediata (DAEI) Digitadas Oportunamente - até 7 dias</t>
  </si>
  <si>
    <t>Percentual de Casos de Doenças/Agravos/Eventos de Notificação Compulsório Imediata (DAEI) investigados oportunamente - até 48 horas da data da notificação</t>
  </si>
  <si>
    <t>Goiânia, 11 de janeiro de 2024</t>
  </si>
  <si>
    <t>Válney Luís da Rocha</t>
  </si>
  <si>
    <t>≥ 85%</t>
  </si>
  <si>
    <t>≤ 7</t>
  </si>
  <si>
    <t>&lt; 30</t>
  </si>
  <si>
    <t>≤ 20%</t>
  </si>
  <si>
    <t>&lt; 5%</t>
  </si>
  <si>
    <t>≤ 7%</t>
  </si>
  <si>
    <t>≤ 1%</t>
  </si>
  <si>
    <t>≤ 3%</t>
  </si>
  <si>
    <t>≤ 5%</t>
  </si>
  <si>
    <t>≥ 95%</t>
  </si>
  <si>
    <t>≥ 70%</t>
  </si>
  <si>
    <t>&lt; 50%</t>
  </si>
  <si>
    <t>&lt; 25%</t>
  </si>
  <si>
    <t>≥ 80%</t>
  </si>
  <si>
    <t xml:space="preserve">Cirurgia eletiva hospitalar de alto giro </t>
  </si>
  <si>
    <t xml:space="preserve">Cirurgia eletiva hospitalar de média ou alta complexidade (sem alto custo) </t>
  </si>
  <si>
    <t xml:space="preserve">Cirurgia eletiva hospitalar de alto custo (com ou sem OPME) </t>
  </si>
  <si>
    <t>Sem dados disponíveis no periodo</t>
  </si>
  <si>
    <t>NA</t>
  </si>
  <si>
    <t>NTMC - Não tem meta contratada</t>
  </si>
  <si>
    <t>NA - Não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</si>
</sst>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249977111117893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B05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DEDED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3" fillId="0" borderId="0" applyBorder="0" applyProtection="0"/>
    <xf numFmtId="0" fontId="2" fillId="0" borderId="0"/>
    <xf numFmtId="9" fontId="3" fillId="0" borderId="0" applyBorder="0" applyProtection="0"/>
    <xf numFmtId="0" fontId="8" fillId="0" borderId="0"/>
    <xf numFmtId="9" fontId="9" fillId="0" borderId="0" applyFont="0" applyFill="0" applyBorder="0" applyAlignment="0" applyProtection="0"/>
  </cellStyleXfs>
  <cellXfs count="55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10" fillId="0" borderId="2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0" fontId="6" fillId="4" borderId="1" xfId="5" applyFont="1" applyFill="1" applyBorder="1" applyAlignment="1">
      <alignment horizontal="justify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0" fontId="6" fillId="0" borderId="1" xfId="6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</cellXfs>
  <cellStyles count="7">
    <cellStyle name="Normal" xfId="0" builtinId="0"/>
    <cellStyle name="Normal 2" xfId="3" xr:uid="{00000000-0005-0000-0000-000001000000}"/>
    <cellStyle name="Normal 3" xfId="1" xr:uid="{00000000-0005-0000-0000-000002000000}"/>
    <cellStyle name="Normal_BPA OUTUBRO 2" xfId="5" xr:uid="{30C50DAE-00D6-44B6-821B-DE7CC62BF73E}"/>
    <cellStyle name="Porcentagem" xfId="6" builtinId="5"/>
    <cellStyle name="Porcentagem 2" xfId="4" xr:uid="{00000000-0005-0000-0000-000003000000}"/>
    <cellStyle name="Porcentagem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41209</xdr:colOff>
      <xdr:row>0</xdr:row>
      <xdr:rowOff>115495</xdr:rowOff>
    </xdr:from>
    <xdr:to>
      <xdr:col>9</xdr:col>
      <xdr:colOff>1286575</xdr:colOff>
      <xdr:row>0</xdr:row>
      <xdr:rowOff>1673059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00721D-1834-4E9B-8CAA-61919CFB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334" y="115495"/>
          <a:ext cx="8508179" cy="1557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4"/>
  <sheetViews>
    <sheetView showGridLines="0" tabSelected="1" view="pageBreakPreview" topLeftCell="A26" zoomScale="55" zoomScaleNormal="25" zoomScaleSheetLayoutView="55" workbookViewId="0">
      <selection activeCell="H14" sqref="H14"/>
    </sheetView>
  </sheetViews>
  <sheetFormatPr defaultRowHeight="18.75" x14ac:dyDescent="0.3"/>
  <cols>
    <col min="1" max="1" width="4.42578125" style="1" customWidth="1"/>
    <col min="2" max="2" width="67.7109375" style="7" customWidth="1"/>
    <col min="3" max="3" width="27.28515625" style="2" customWidth="1"/>
    <col min="4" max="4" width="17.85546875" style="2" customWidth="1"/>
    <col min="5" max="5" width="17.85546875" style="3" customWidth="1"/>
    <col min="6" max="6" width="28.5703125" style="1" customWidth="1"/>
    <col min="7" max="7" width="28.28515625" style="1" customWidth="1"/>
    <col min="8" max="8" width="31.42578125" style="1" customWidth="1"/>
    <col min="9" max="9" width="20.5703125" style="1" customWidth="1"/>
    <col min="10" max="10" width="30" style="1" customWidth="1"/>
    <col min="11" max="19" width="17.140625" style="1" customWidth="1"/>
    <col min="20" max="16384" width="9.140625" style="1"/>
  </cols>
  <sheetData>
    <row r="1" spans="1:19" ht="148.5" customHeight="1" x14ac:dyDescent="0.3">
      <c r="B1" s="2"/>
    </row>
    <row r="2" spans="1:19" s="4" customFormat="1" ht="36" customHeight="1" x14ac:dyDescent="0.25">
      <c r="B2" s="51" t="s">
        <v>55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s="4" customFormat="1" ht="33.950000000000003" customHeight="1" x14ac:dyDescent="0.25">
      <c r="B3" s="52" t="s">
        <v>56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s="4" customFormat="1" ht="12.6" customHeight="1" x14ac:dyDescent="0.25">
      <c r="B4" s="5"/>
      <c r="C4" s="5"/>
      <c r="D4" s="5"/>
      <c r="E4" s="6"/>
    </row>
    <row r="5" spans="1:19" s="4" customFormat="1" ht="31.5" customHeight="1" x14ac:dyDescent="0.25">
      <c r="B5" s="50" t="s">
        <v>16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s="4" customFormat="1" ht="27" customHeight="1" x14ac:dyDescent="0.25">
      <c r="B6" s="50" t="s">
        <v>59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21.75" customHeight="1" x14ac:dyDescent="0.3"/>
    <row r="8" spans="1:19" s="4" customFormat="1" ht="30" customHeight="1" x14ac:dyDescent="0.25">
      <c r="A8" s="8"/>
      <c r="B8" s="44" t="s"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s="4" customFormat="1" ht="30" customHeight="1" x14ac:dyDescent="0.25">
      <c r="B9" s="48" t="s">
        <v>21</v>
      </c>
      <c r="C9" s="45" t="s">
        <v>53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s="4" customFormat="1" ht="86.25" customHeight="1" x14ac:dyDescent="0.25">
      <c r="B10" s="48"/>
      <c r="C10" s="9" t="s">
        <v>61</v>
      </c>
      <c r="D10" s="10" t="s">
        <v>4</v>
      </c>
      <c r="E10" s="10" t="s">
        <v>5</v>
      </c>
      <c r="F10" s="9" t="s">
        <v>60</v>
      </c>
      <c r="G10" s="9" t="s">
        <v>64</v>
      </c>
      <c r="H10" s="9" t="s">
        <v>62</v>
      </c>
      <c r="I10" s="9" t="s">
        <v>65</v>
      </c>
      <c r="J10" s="9" t="s">
        <v>63</v>
      </c>
      <c r="K10" s="10" t="s">
        <v>7</v>
      </c>
      <c r="L10" s="10" t="s">
        <v>8</v>
      </c>
      <c r="M10" s="10" t="s">
        <v>9</v>
      </c>
      <c r="N10" s="10" t="s">
        <v>10</v>
      </c>
      <c r="O10" s="10" t="s">
        <v>11</v>
      </c>
      <c r="P10" s="10" t="s">
        <v>12</v>
      </c>
      <c r="Q10" s="10" t="s">
        <v>13</v>
      </c>
      <c r="R10" s="10" t="s">
        <v>14</v>
      </c>
      <c r="S10" s="10" t="s">
        <v>15</v>
      </c>
    </row>
    <row r="11" spans="1:19" s="4" customFormat="1" ht="38.25" customHeight="1" x14ac:dyDescent="0.25">
      <c r="B11" s="11" t="s">
        <v>17</v>
      </c>
      <c r="C11" s="12">
        <v>803</v>
      </c>
      <c r="D11" s="12">
        <v>692</v>
      </c>
      <c r="E11" s="12">
        <v>676</v>
      </c>
      <c r="F11" s="12">
        <v>699</v>
      </c>
      <c r="G11" s="12">
        <v>592</v>
      </c>
      <c r="H11" s="12">
        <v>104</v>
      </c>
      <c r="I11" s="13">
        <v>127</v>
      </c>
      <c r="J11" s="12">
        <v>803</v>
      </c>
      <c r="K11" s="12">
        <v>693</v>
      </c>
      <c r="L11" s="12">
        <v>744</v>
      </c>
      <c r="M11" s="12">
        <v>780</v>
      </c>
      <c r="N11" s="12">
        <v>793</v>
      </c>
      <c r="O11" s="12">
        <v>806</v>
      </c>
      <c r="P11" s="12">
        <v>750</v>
      </c>
      <c r="Q11" s="12">
        <v>714</v>
      </c>
      <c r="R11" s="12">
        <v>753</v>
      </c>
      <c r="S11" s="12">
        <v>706</v>
      </c>
    </row>
    <row r="12" spans="1:19" s="4" customFormat="1" ht="38.25" customHeight="1" x14ac:dyDescent="0.25">
      <c r="B12" s="11" t="s">
        <v>18</v>
      </c>
      <c r="C12" s="12">
        <v>67</v>
      </c>
      <c r="D12" s="12">
        <v>118</v>
      </c>
      <c r="E12" s="12">
        <v>85</v>
      </c>
      <c r="F12" s="12">
        <v>58</v>
      </c>
      <c r="G12" s="12">
        <v>54</v>
      </c>
      <c r="H12" s="12">
        <v>9</v>
      </c>
      <c r="I12" s="13">
        <v>15</v>
      </c>
      <c r="J12" s="12">
        <v>67</v>
      </c>
      <c r="K12" s="12">
        <v>62</v>
      </c>
      <c r="L12" s="12">
        <v>69</v>
      </c>
      <c r="M12" s="12">
        <v>62</v>
      </c>
      <c r="N12" s="12">
        <v>57</v>
      </c>
      <c r="O12" s="12">
        <v>61</v>
      </c>
      <c r="P12" s="12">
        <v>62</v>
      </c>
      <c r="Q12" s="12">
        <v>72</v>
      </c>
      <c r="R12" s="12">
        <v>69</v>
      </c>
      <c r="S12" s="12">
        <v>85</v>
      </c>
    </row>
    <row r="13" spans="1:19" s="4" customFormat="1" ht="38.25" customHeight="1" x14ac:dyDescent="0.25">
      <c r="B13" s="11" t="s">
        <v>19</v>
      </c>
      <c r="C13" s="12">
        <v>31</v>
      </c>
      <c r="D13" s="12">
        <v>14</v>
      </c>
      <c r="E13" s="12">
        <v>15</v>
      </c>
      <c r="F13" s="12">
        <v>27</v>
      </c>
      <c r="G13" s="12">
        <v>15</v>
      </c>
      <c r="H13" s="12">
        <v>4</v>
      </c>
      <c r="I13" s="13">
        <v>4</v>
      </c>
      <c r="J13" s="12">
        <v>31</v>
      </c>
      <c r="K13" s="12">
        <v>24</v>
      </c>
      <c r="L13" s="12">
        <v>23</v>
      </c>
      <c r="M13" s="12">
        <v>19</v>
      </c>
      <c r="N13" s="12">
        <v>19</v>
      </c>
      <c r="O13" s="12">
        <v>12</v>
      </c>
      <c r="P13" s="12">
        <v>18</v>
      </c>
      <c r="Q13" s="12">
        <v>28</v>
      </c>
      <c r="R13" s="12">
        <v>24</v>
      </c>
      <c r="S13" s="12">
        <v>29</v>
      </c>
    </row>
    <row r="14" spans="1:19" s="4" customFormat="1" ht="38.25" customHeight="1" x14ac:dyDescent="0.25">
      <c r="B14" s="14" t="s">
        <v>1</v>
      </c>
      <c r="C14" s="15">
        <f>SUM(C11:C13)</f>
        <v>901</v>
      </c>
      <c r="D14" s="15">
        <f t="shared" ref="D14:R14" si="0">SUM(D11:D13)</f>
        <v>824</v>
      </c>
      <c r="E14" s="15">
        <f t="shared" si="0"/>
        <v>776</v>
      </c>
      <c r="F14" s="15">
        <f>SUM(F11:F13)</f>
        <v>784</v>
      </c>
      <c r="G14" s="15">
        <f>SUM(G11:G13)</f>
        <v>661</v>
      </c>
      <c r="H14" s="15">
        <f>SUM(H11:H13)</f>
        <v>117</v>
      </c>
      <c r="I14" s="15">
        <f>SUM(I11:I13)</f>
        <v>146</v>
      </c>
      <c r="J14" s="15">
        <f>SUM(J11:J13)</f>
        <v>901</v>
      </c>
      <c r="K14" s="15">
        <f t="shared" si="0"/>
        <v>779</v>
      </c>
      <c r="L14" s="15">
        <f t="shared" si="0"/>
        <v>836</v>
      </c>
      <c r="M14" s="15">
        <f t="shared" si="0"/>
        <v>861</v>
      </c>
      <c r="N14" s="15">
        <f t="shared" si="0"/>
        <v>869</v>
      </c>
      <c r="O14" s="15">
        <f t="shared" si="0"/>
        <v>879</v>
      </c>
      <c r="P14" s="15">
        <f t="shared" si="0"/>
        <v>830</v>
      </c>
      <c r="Q14" s="15">
        <f t="shared" si="0"/>
        <v>814</v>
      </c>
      <c r="R14" s="15">
        <f t="shared" si="0"/>
        <v>846</v>
      </c>
      <c r="S14" s="15">
        <f>SUM(S11:S13)</f>
        <v>820</v>
      </c>
    </row>
    <row r="15" spans="1:19" s="4" customFormat="1" ht="15" customHeight="1" x14ac:dyDescent="0.25">
      <c r="B15" s="16"/>
      <c r="C15" s="17"/>
      <c r="D15" s="17"/>
      <c r="E15" s="6"/>
    </row>
    <row r="16" spans="1:19" s="4" customFormat="1" ht="30" customHeight="1" x14ac:dyDescent="0.25">
      <c r="A16" s="8"/>
      <c r="B16" s="44" t="s">
        <v>20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2:19" s="4" customFormat="1" ht="30" customHeight="1" x14ac:dyDescent="0.25">
      <c r="B17" s="48" t="s">
        <v>21</v>
      </c>
      <c r="C17" s="45" t="s">
        <v>66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2:19" s="4" customFormat="1" ht="94.5" customHeight="1" x14ac:dyDescent="0.25">
      <c r="B18" s="48"/>
      <c r="C18" s="9" t="s">
        <v>61</v>
      </c>
      <c r="D18" s="10" t="s">
        <v>4</v>
      </c>
      <c r="E18" s="10" t="s">
        <v>5</v>
      </c>
      <c r="F18" s="9" t="s">
        <v>60</v>
      </c>
      <c r="G18" s="9" t="s">
        <v>64</v>
      </c>
      <c r="H18" s="9" t="s">
        <v>62</v>
      </c>
      <c r="I18" s="9" t="s">
        <v>65</v>
      </c>
      <c r="J18" s="9" t="s">
        <v>63</v>
      </c>
      <c r="K18" s="10" t="s">
        <v>7</v>
      </c>
      <c r="L18" s="10" t="s">
        <v>8</v>
      </c>
      <c r="M18" s="10" t="s">
        <v>9</v>
      </c>
      <c r="N18" s="10" t="s">
        <v>10</v>
      </c>
      <c r="O18" s="10" t="s">
        <v>11</v>
      </c>
      <c r="P18" s="10" t="s">
        <v>12</v>
      </c>
      <c r="Q18" s="10" t="s">
        <v>13</v>
      </c>
      <c r="R18" s="10" t="s">
        <v>14</v>
      </c>
      <c r="S18" s="10" t="s">
        <v>15</v>
      </c>
    </row>
    <row r="19" spans="2:19" s="4" customFormat="1" ht="33.75" customHeight="1" x14ac:dyDescent="0.25">
      <c r="B19" s="18" t="s">
        <v>104</v>
      </c>
      <c r="C19" s="42">
        <v>803</v>
      </c>
      <c r="D19" s="42">
        <v>735</v>
      </c>
      <c r="E19" s="42">
        <v>681</v>
      </c>
      <c r="F19" s="42">
        <f>803/31*27</f>
        <v>699.38709677419354</v>
      </c>
      <c r="G19" s="42">
        <v>612</v>
      </c>
      <c r="H19" s="12">
        <v>45</v>
      </c>
      <c r="I19" s="19">
        <v>15</v>
      </c>
      <c r="J19" s="12">
        <v>345</v>
      </c>
      <c r="K19" s="12">
        <v>109</v>
      </c>
      <c r="L19" s="12">
        <v>128</v>
      </c>
      <c r="M19" s="12">
        <v>161</v>
      </c>
      <c r="N19" s="12">
        <v>188</v>
      </c>
      <c r="O19" s="12">
        <v>209</v>
      </c>
      <c r="P19" s="12">
        <v>181</v>
      </c>
      <c r="Q19" s="12">
        <v>181</v>
      </c>
      <c r="R19" s="12">
        <v>205</v>
      </c>
      <c r="S19" s="12">
        <v>187</v>
      </c>
    </row>
    <row r="20" spans="2:19" s="4" customFormat="1" ht="40.5" customHeight="1" x14ac:dyDescent="0.25">
      <c r="B20" s="18" t="s">
        <v>105</v>
      </c>
      <c r="C20" s="49"/>
      <c r="D20" s="49"/>
      <c r="E20" s="49"/>
      <c r="F20" s="49"/>
      <c r="G20" s="49"/>
      <c r="H20" s="12">
        <v>48</v>
      </c>
      <c r="I20" s="19">
        <v>109</v>
      </c>
      <c r="J20" s="12">
        <v>369</v>
      </c>
      <c r="K20" s="12">
        <v>518</v>
      </c>
      <c r="L20" s="12">
        <v>655</v>
      </c>
      <c r="M20" s="12">
        <v>592</v>
      </c>
      <c r="N20" s="12">
        <v>614</v>
      </c>
      <c r="O20" s="12">
        <v>579</v>
      </c>
      <c r="P20" s="12">
        <v>560</v>
      </c>
      <c r="Q20" s="12">
        <v>541</v>
      </c>
      <c r="R20" s="12">
        <v>567</v>
      </c>
      <c r="S20" s="12">
        <v>491</v>
      </c>
    </row>
    <row r="21" spans="2:19" s="4" customFormat="1" ht="46.5" customHeight="1" x14ac:dyDescent="0.25">
      <c r="B21" s="18" t="s">
        <v>106</v>
      </c>
      <c r="C21" s="43"/>
      <c r="D21" s="43"/>
      <c r="E21" s="43"/>
      <c r="F21" s="43"/>
      <c r="G21" s="43"/>
      <c r="H21" s="12">
        <v>11</v>
      </c>
      <c r="I21" s="19">
        <v>3</v>
      </c>
      <c r="J21" s="12">
        <v>89</v>
      </c>
      <c r="K21" s="12">
        <v>19</v>
      </c>
      <c r="L21" s="12">
        <v>24</v>
      </c>
      <c r="M21" s="12">
        <v>23</v>
      </c>
      <c r="N21" s="12">
        <v>16</v>
      </c>
      <c r="O21" s="12">
        <v>20</v>
      </c>
      <c r="P21" s="12">
        <v>20</v>
      </c>
      <c r="Q21" s="12">
        <v>10</v>
      </c>
      <c r="R21" s="12">
        <v>10</v>
      </c>
      <c r="S21" s="12">
        <v>13</v>
      </c>
    </row>
    <row r="22" spans="2:19" s="4" customFormat="1" ht="47.25" customHeight="1" x14ac:dyDescent="0.25">
      <c r="B22" s="14" t="s">
        <v>1</v>
      </c>
      <c r="C22" s="15">
        <f>SUM(C19)</f>
        <v>803</v>
      </c>
      <c r="D22" s="15">
        <f>SUM(D19)</f>
        <v>735</v>
      </c>
      <c r="E22" s="15">
        <f>SUM(E19)</f>
        <v>681</v>
      </c>
      <c r="F22" s="15">
        <f>SUM(F19)</f>
        <v>699.38709677419354</v>
      </c>
      <c r="G22" s="15">
        <f>SUM(G19)</f>
        <v>612</v>
      </c>
      <c r="H22" s="15">
        <f t="shared" ref="H22:S22" si="1">SUM(H19:H21)</f>
        <v>104</v>
      </c>
      <c r="I22" s="15">
        <f t="shared" si="1"/>
        <v>127</v>
      </c>
      <c r="J22" s="15">
        <f t="shared" si="1"/>
        <v>803</v>
      </c>
      <c r="K22" s="15">
        <f t="shared" si="1"/>
        <v>646</v>
      </c>
      <c r="L22" s="15">
        <f t="shared" si="1"/>
        <v>807</v>
      </c>
      <c r="M22" s="15">
        <f t="shared" si="1"/>
        <v>776</v>
      </c>
      <c r="N22" s="15">
        <f t="shared" si="1"/>
        <v>818</v>
      </c>
      <c r="O22" s="15">
        <f t="shared" si="1"/>
        <v>808</v>
      </c>
      <c r="P22" s="15">
        <f t="shared" si="1"/>
        <v>761</v>
      </c>
      <c r="Q22" s="15">
        <f t="shared" si="1"/>
        <v>732</v>
      </c>
      <c r="R22" s="15">
        <f t="shared" si="1"/>
        <v>782</v>
      </c>
      <c r="S22" s="15">
        <f t="shared" si="1"/>
        <v>691</v>
      </c>
    </row>
    <row r="23" spans="2:19" s="4" customFormat="1" ht="15" customHeight="1" x14ac:dyDescent="0.25">
      <c r="B23" s="16"/>
      <c r="C23" s="17"/>
      <c r="D23" s="17"/>
      <c r="E23" s="6"/>
    </row>
    <row r="24" spans="2:19" s="4" customFormat="1" ht="30" customHeight="1" x14ac:dyDescent="0.25">
      <c r="B24" s="44" t="s">
        <v>22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2:19" s="4" customFormat="1" ht="30" customHeight="1" x14ac:dyDescent="0.25">
      <c r="B25" s="48" t="s">
        <v>21</v>
      </c>
      <c r="C25" s="45" t="s">
        <v>66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2:19" s="4" customFormat="1" ht="75" customHeight="1" x14ac:dyDescent="0.25">
      <c r="B26" s="48"/>
      <c r="C26" s="9" t="s">
        <v>61</v>
      </c>
      <c r="D26" s="10" t="s">
        <v>4</v>
      </c>
      <c r="E26" s="10" t="s">
        <v>5</v>
      </c>
      <c r="F26" s="9" t="s">
        <v>60</v>
      </c>
      <c r="G26" s="9" t="s">
        <v>64</v>
      </c>
      <c r="H26" s="9" t="s">
        <v>62</v>
      </c>
      <c r="I26" s="9" t="s">
        <v>65</v>
      </c>
      <c r="J26" s="9" t="s">
        <v>63</v>
      </c>
      <c r="K26" s="10" t="s">
        <v>7</v>
      </c>
      <c r="L26" s="10" t="s">
        <v>8</v>
      </c>
      <c r="M26" s="10" t="s">
        <v>9</v>
      </c>
      <c r="N26" s="10" t="s">
        <v>10</v>
      </c>
      <c r="O26" s="10" t="s">
        <v>11</v>
      </c>
      <c r="P26" s="10" t="s">
        <v>12</v>
      </c>
      <c r="Q26" s="10" t="s">
        <v>13</v>
      </c>
      <c r="R26" s="10" t="s">
        <v>14</v>
      </c>
      <c r="S26" s="10" t="s">
        <v>15</v>
      </c>
    </row>
    <row r="27" spans="2:19" s="4" customFormat="1" ht="34.5" customHeight="1" x14ac:dyDescent="0.25">
      <c r="B27" s="20" t="s">
        <v>2</v>
      </c>
      <c r="C27" s="12">
        <v>11535</v>
      </c>
      <c r="D27" s="12">
        <v>10429</v>
      </c>
      <c r="E27" s="12">
        <v>9966</v>
      </c>
      <c r="F27" s="12">
        <f t="shared" ref="F27:F35" si="2">C27/31*27</f>
        <v>10046.612903225807</v>
      </c>
      <c r="G27" s="12">
        <v>10226.032258064517</v>
      </c>
      <c r="H27" s="12">
        <f t="shared" ref="H27:H35" si="3">C27/31*4</f>
        <v>1488.3870967741937</v>
      </c>
      <c r="I27" s="12">
        <v>1514.9677419354839</v>
      </c>
      <c r="J27" s="12">
        <v>11535</v>
      </c>
      <c r="K27" s="12">
        <v>9339</v>
      </c>
      <c r="L27" s="12">
        <v>10714</v>
      </c>
      <c r="M27" s="12">
        <v>10335</v>
      </c>
      <c r="N27" s="12">
        <v>11410</v>
      </c>
      <c r="O27" s="12">
        <v>12488</v>
      </c>
      <c r="P27" s="12">
        <v>10954</v>
      </c>
      <c r="Q27" s="12">
        <v>10385</v>
      </c>
      <c r="R27" s="12">
        <v>10459</v>
      </c>
      <c r="S27" s="12">
        <v>8667</v>
      </c>
    </row>
    <row r="28" spans="2:19" s="4" customFormat="1" ht="34.5" customHeight="1" x14ac:dyDescent="0.25">
      <c r="B28" s="20" t="s">
        <v>3</v>
      </c>
      <c r="C28" s="12">
        <v>4732</v>
      </c>
      <c r="D28" s="12">
        <v>5345</v>
      </c>
      <c r="E28" s="12">
        <v>5158</v>
      </c>
      <c r="F28" s="12">
        <f t="shared" si="2"/>
        <v>4121.4193548387102</v>
      </c>
      <c r="G28" s="12">
        <v>5267.6129032258068</v>
      </c>
      <c r="H28" s="12">
        <f t="shared" si="3"/>
        <v>610.58064516129036</v>
      </c>
      <c r="I28" s="12">
        <v>780.38709677419354</v>
      </c>
      <c r="J28" s="12">
        <v>4732</v>
      </c>
      <c r="K28" s="12">
        <v>4545</v>
      </c>
      <c r="L28" s="12">
        <v>5544</v>
      </c>
      <c r="M28" s="12">
        <v>4967</v>
      </c>
      <c r="N28" s="12">
        <v>4452</v>
      </c>
      <c r="O28" s="12">
        <v>4806</v>
      </c>
      <c r="P28" s="12">
        <v>4778</v>
      </c>
      <c r="Q28" s="12">
        <v>4812</v>
      </c>
      <c r="R28" s="12">
        <v>5236</v>
      </c>
      <c r="S28" s="12">
        <v>4239</v>
      </c>
    </row>
    <row r="29" spans="2:19" s="4" customFormat="1" ht="34.5" customHeight="1" x14ac:dyDescent="0.25">
      <c r="B29" s="20" t="s">
        <v>23</v>
      </c>
      <c r="C29" s="12">
        <v>20</v>
      </c>
      <c r="D29" s="12">
        <v>16</v>
      </c>
      <c r="E29" s="12">
        <v>20</v>
      </c>
      <c r="F29" s="12">
        <f t="shared" si="2"/>
        <v>17.419354838709676</v>
      </c>
      <c r="G29" s="12">
        <v>9</v>
      </c>
      <c r="H29" s="12">
        <f t="shared" si="3"/>
        <v>2.5806451612903225</v>
      </c>
      <c r="I29" s="12">
        <v>6</v>
      </c>
      <c r="J29" s="12">
        <v>20</v>
      </c>
      <c r="K29" s="12">
        <v>22</v>
      </c>
      <c r="L29" s="12">
        <v>22</v>
      </c>
      <c r="M29" s="12">
        <v>24</v>
      </c>
      <c r="N29" s="12">
        <v>8</v>
      </c>
      <c r="O29" s="12">
        <v>29</v>
      </c>
      <c r="P29" s="12">
        <v>29</v>
      </c>
      <c r="Q29" s="12">
        <v>22</v>
      </c>
      <c r="R29" s="12">
        <v>23</v>
      </c>
      <c r="S29" s="12">
        <v>21</v>
      </c>
    </row>
    <row r="30" spans="2:19" s="4" customFormat="1" ht="34.5" customHeight="1" x14ac:dyDescent="0.25">
      <c r="B30" s="20" t="s">
        <v>24</v>
      </c>
      <c r="C30" s="12">
        <v>60</v>
      </c>
      <c r="D30" s="12">
        <v>10</v>
      </c>
      <c r="E30" s="12">
        <v>17</v>
      </c>
      <c r="F30" s="12">
        <f t="shared" si="2"/>
        <v>52.258064516129032</v>
      </c>
      <c r="G30" s="12">
        <v>11</v>
      </c>
      <c r="H30" s="12">
        <f t="shared" si="3"/>
        <v>7.741935483870968</v>
      </c>
      <c r="I30" s="12">
        <v>7</v>
      </c>
      <c r="J30" s="12">
        <v>60</v>
      </c>
      <c r="K30" s="12">
        <v>19</v>
      </c>
      <c r="L30" s="12">
        <v>15</v>
      </c>
      <c r="M30" s="12">
        <v>8</v>
      </c>
      <c r="N30" s="12">
        <v>13</v>
      </c>
      <c r="O30" s="12">
        <v>12</v>
      </c>
      <c r="P30" s="12">
        <v>11</v>
      </c>
      <c r="Q30" s="12">
        <v>22</v>
      </c>
      <c r="R30" s="12">
        <v>32</v>
      </c>
      <c r="S30" s="12">
        <v>19</v>
      </c>
    </row>
    <row r="31" spans="2:19" s="4" customFormat="1" ht="34.5" customHeight="1" x14ac:dyDescent="0.25">
      <c r="B31" s="20" t="s">
        <v>25</v>
      </c>
      <c r="C31" s="12">
        <v>120</v>
      </c>
      <c r="D31" s="12">
        <v>49</v>
      </c>
      <c r="E31" s="12">
        <v>39</v>
      </c>
      <c r="F31" s="12">
        <f t="shared" si="2"/>
        <v>104.51612903225806</v>
      </c>
      <c r="G31" s="12">
        <v>50</v>
      </c>
      <c r="H31" s="12">
        <f t="shared" si="3"/>
        <v>15.483870967741936</v>
      </c>
      <c r="I31" s="12">
        <v>8</v>
      </c>
      <c r="J31" s="12">
        <v>120</v>
      </c>
      <c r="K31" s="12">
        <v>75</v>
      </c>
      <c r="L31" s="12">
        <v>35</v>
      </c>
      <c r="M31" s="12">
        <v>42</v>
      </c>
      <c r="N31" s="12">
        <v>45</v>
      </c>
      <c r="O31" s="12">
        <v>35</v>
      </c>
      <c r="P31" s="12">
        <v>37</v>
      </c>
      <c r="Q31" s="12">
        <v>48</v>
      </c>
      <c r="R31" s="12">
        <v>65</v>
      </c>
      <c r="S31" s="12">
        <v>58</v>
      </c>
    </row>
    <row r="32" spans="2:19" s="4" customFormat="1" ht="34.5" customHeight="1" x14ac:dyDescent="0.25">
      <c r="B32" s="21" t="s">
        <v>26</v>
      </c>
      <c r="C32" s="12">
        <v>40</v>
      </c>
      <c r="D32" s="12">
        <v>30</v>
      </c>
      <c r="E32" s="12">
        <v>24</v>
      </c>
      <c r="F32" s="12">
        <f t="shared" si="2"/>
        <v>34.838709677419352</v>
      </c>
      <c r="G32" s="12">
        <v>26.129032258064516</v>
      </c>
      <c r="H32" s="12">
        <f t="shared" si="3"/>
        <v>5.161290322580645</v>
      </c>
      <c r="I32" s="12">
        <v>3.870967741935484</v>
      </c>
      <c r="J32" s="12">
        <v>40</v>
      </c>
      <c r="K32" s="12">
        <v>27</v>
      </c>
      <c r="L32" s="12">
        <v>37</v>
      </c>
      <c r="M32" s="12">
        <v>35</v>
      </c>
      <c r="N32" s="12">
        <v>33</v>
      </c>
      <c r="O32" s="12">
        <v>30</v>
      </c>
      <c r="P32" s="12">
        <v>35</v>
      </c>
      <c r="Q32" s="12">
        <v>34</v>
      </c>
      <c r="R32" s="12">
        <v>37</v>
      </c>
      <c r="S32" s="12">
        <v>34</v>
      </c>
    </row>
    <row r="33" spans="1:19" s="4" customFormat="1" ht="34.5" customHeight="1" x14ac:dyDescent="0.25">
      <c r="B33" s="21" t="s">
        <v>27</v>
      </c>
      <c r="C33" s="12">
        <v>80</v>
      </c>
      <c r="D33" s="12">
        <v>90</v>
      </c>
      <c r="E33" s="12">
        <v>115</v>
      </c>
      <c r="F33" s="12">
        <f t="shared" si="2"/>
        <v>69.677419354838705</v>
      </c>
      <c r="G33" s="12">
        <v>99.290322580645153</v>
      </c>
      <c r="H33" s="12">
        <f t="shared" si="3"/>
        <v>10.32258064516129</v>
      </c>
      <c r="I33" s="12">
        <v>14.709677419354838</v>
      </c>
      <c r="J33" s="12">
        <v>80</v>
      </c>
      <c r="K33" s="12">
        <v>107</v>
      </c>
      <c r="L33" s="12">
        <v>121</v>
      </c>
      <c r="M33" s="12">
        <v>101</v>
      </c>
      <c r="N33" s="12">
        <v>133</v>
      </c>
      <c r="O33" s="12">
        <v>107</v>
      </c>
      <c r="P33" s="12">
        <v>101</v>
      </c>
      <c r="Q33" s="12">
        <v>147</v>
      </c>
      <c r="R33" s="12">
        <v>107</v>
      </c>
      <c r="S33" s="12">
        <v>103</v>
      </c>
    </row>
    <row r="34" spans="1:19" s="4" customFormat="1" ht="34.5" customHeight="1" x14ac:dyDescent="0.25">
      <c r="B34" s="21" t="s">
        <v>54</v>
      </c>
      <c r="C34" s="12">
        <v>10</v>
      </c>
      <c r="D34" s="12">
        <v>10</v>
      </c>
      <c r="E34" s="12">
        <v>4</v>
      </c>
      <c r="F34" s="12">
        <f t="shared" si="2"/>
        <v>8.7096774193548381</v>
      </c>
      <c r="G34" s="12">
        <v>1.7419354838709677</v>
      </c>
      <c r="H34" s="12">
        <f t="shared" si="3"/>
        <v>1.2903225806451613</v>
      </c>
      <c r="I34" s="12">
        <v>0.25806451612903225</v>
      </c>
      <c r="J34" s="12">
        <v>10</v>
      </c>
      <c r="K34" s="12">
        <v>5</v>
      </c>
      <c r="L34" s="12">
        <v>5</v>
      </c>
      <c r="M34" s="12">
        <v>4</v>
      </c>
      <c r="N34" s="12">
        <v>4</v>
      </c>
      <c r="O34" s="12">
        <v>2</v>
      </c>
      <c r="P34" s="12">
        <v>3</v>
      </c>
      <c r="Q34" s="12">
        <v>3</v>
      </c>
      <c r="R34" s="12">
        <v>19</v>
      </c>
      <c r="S34" s="12">
        <v>10</v>
      </c>
    </row>
    <row r="35" spans="1:19" s="4" customFormat="1" ht="34.5" customHeight="1" x14ac:dyDescent="0.25">
      <c r="B35" s="21" t="s">
        <v>28</v>
      </c>
      <c r="C35" s="12">
        <v>30</v>
      </c>
      <c r="D35" s="12">
        <v>12</v>
      </c>
      <c r="E35" s="12">
        <v>5</v>
      </c>
      <c r="F35" s="12">
        <f t="shared" si="2"/>
        <v>26.129032258064516</v>
      </c>
      <c r="G35" s="12">
        <v>9.5806451612903238</v>
      </c>
      <c r="H35" s="12">
        <f t="shared" si="3"/>
        <v>3.870967741935484</v>
      </c>
      <c r="I35" s="12">
        <v>1.4193548387096775</v>
      </c>
      <c r="J35" s="12">
        <v>30</v>
      </c>
      <c r="K35" s="12">
        <v>12</v>
      </c>
      <c r="L35" s="12">
        <v>11</v>
      </c>
      <c r="M35" s="12">
        <v>8</v>
      </c>
      <c r="N35" s="12">
        <v>16</v>
      </c>
      <c r="O35" s="12">
        <v>13</v>
      </c>
      <c r="P35" s="12">
        <v>12</v>
      </c>
      <c r="Q35" s="12">
        <v>15</v>
      </c>
      <c r="R35" s="12">
        <v>8</v>
      </c>
      <c r="S35" s="12">
        <v>18</v>
      </c>
    </row>
    <row r="36" spans="1:19" s="4" customFormat="1" ht="44.25" customHeight="1" x14ac:dyDescent="0.25">
      <c r="B36" s="14" t="s">
        <v>1</v>
      </c>
      <c r="C36" s="15">
        <f>SUM(C27:C35)</f>
        <v>16627</v>
      </c>
      <c r="D36" s="15">
        <f t="shared" ref="D36:S36" si="4">SUM(D27:D35)</f>
        <v>15991</v>
      </c>
      <c r="E36" s="15">
        <f t="shared" si="4"/>
        <v>15348</v>
      </c>
      <c r="F36" s="15">
        <f t="shared" si="4"/>
        <v>14481.58064516129</v>
      </c>
      <c r="G36" s="15">
        <f>SUM(G27:G35)</f>
        <v>15700.387096774195</v>
      </c>
      <c r="H36" s="15">
        <f t="shared" si="4"/>
        <v>2145.4193548387098</v>
      </c>
      <c r="I36" s="15">
        <f>SUM(I27:I35)</f>
        <v>2336.6129032258068</v>
      </c>
      <c r="J36" s="15">
        <f t="shared" si="4"/>
        <v>16627</v>
      </c>
      <c r="K36" s="15">
        <f t="shared" si="4"/>
        <v>14151</v>
      </c>
      <c r="L36" s="15">
        <f t="shared" si="4"/>
        <v>16504</v>
      </c>
      <c r="M36" s="15">
        <f t="shared" si="4"/>
        <v>15524</v>
      </c>
      <c r="N36" s="15">
        <f>SUM(N27:N35)</f>
        <v>16114</v>
      </c>
      <c r="O36" s="15">
        <f t="shared" si="4"/>
        <v>17522</v>
      </c>
      <c r="P36" s="15">
        <f t="shared" si="4"/>
        <v>15960</v>
      </c>
      <c r="Q36" s="15">
        <f t="shared" si="4"/>
        <v>15488</v>
      </c>
      <c r="R36" s="15">
        <f t="shared" si="4"/>
        <v>15986</v>
      </c>
      <c r="S36" s="15">
        <f t="shared" si="4"/>
        <v>13169</v>
      </c>
    </row>
    <row r="37" spans="1:19" s="4" customFormat="1" ht="15" customHeight="1" x14ac:dyDescent="0.25">
      <c r="B37" s="16"/>
      <c r="C37" s="17"/>
      <c r="D37" s="17"/>
      <c r="E37" s="6"/>
    </row>
    <row r="38" spans="1:19" s="4" customFormat="1" ht="41.25" customHeight="1" x14ac:dyDescent="0.25">
      <c r="A38" s="8"/>
      <c r="B38" s="44" t="s">
        <v>29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1:19" s="4" customFormat="1" ht="30" customHeight="1" x14ac:dyDescent="0.25">
      <c r="B39" s="48" t="s">
        <v>21</v>
      </c>
      <c r="C39" s="45" t="s">
        <v>66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s="4" customFormat="1" ht="82.5" customHeight="1" x14ac:dyDescent="0.25">
      <c r="B40" s="48"/>
      <c r="C40" s="9" t="s">
        <v>61</v>
      </c>
      <c r="D40" s="10" t="s">
        <v>4</v>
      </c>
      <c r="E40" s="10" t="s">
        <v>5</v>
      </c>
      <c r="F40" s="9" t="s">
        <v>60</v>
      </c>
      <c r="G40" s="9" t="s">
        <v>64</v>
      </c>
      <c r="H40" s="9" t="s">
        <v>62</v>
      </c>
      <c r="I40" s="9" t="s">
        <v>65</v>
      </c>
      <c r="J40" s="9" t="s">
        <v>63</v>
      </c>
      <c r="K40" s="10" t="s">
        <v>7</v>
      </c>
      <c r="L40" s="10" t="s">
        <v>8</v>
      </c>
      <c r="M40" s="10" t="s">
        <v>9</v>
      </c>
      <c r="N40" s="10" t="s">
        <v>10</v>
      </c>
      <c r="O40" s="10" t="s">
        <v>11</v>
      </c>
      <c r="P40" s="10" t="s">
        <v>12</v>
      </c>
      <c r="Q40" s="10" t="s">
        <v>13</v>
      </c>
      <c r="R40" s="10" t="s">
        <v>14</v>
      </c>
      <c r="S40" s="10" t="s">
        <v>15</v>
      </c>
    </row>
    <row r="41" spans="1:19" s="4" customFormat="1" ht="44.25" customHeight="1" x14ac:dyDescent="0.25">
      <c r="B41" s="21" t="s">
        <v>30</v>
      </c>
      <c r="C41" s="12">
        <v>60</v>
      </c>
      <c r="D41" s="12">
        <v>61</v>
      </c>
      <c r="E41" s="12">
        <v>62</v>
      </c>
      <c r="F41" s="12">
        <f>C41/31*27</f>
        <v>52.258064516129032</v>
      </c>
      <c r="G41" s="12">
        <v>53</v>
      </c>
      <c r="H41" s="12">
        <f>C41/31*4</f>
        <v>7.741935483870968</v>
      </c>
      <c r="I41" s="12">
        <v>8</v>
      </c>
      <c r="J41" s="12">
        <v>60</v>
      </c>
      <c r="K41" s="12">
        <v>64</v>
      </c>
      <c r="L41" s="12">
        <v>61</v>
      </c>
      <c r="M41" s="12">
        <v>62</v>
      </c>
      <c r="N41" s="12">
        <v>62</v>
      </c>
      <c r="O41" s="12">
        <v>65</v>
      </c>
      <c r="P41" s="12">
        <v>66</v>
      </c>
      <c r="Q41" s="12">
        <v>69</v>
      </c>
      <c r="R41" s="12">
        <v>67</v>
      </c>
      <c r="S41" s="12">
        <v>64</v>
      </c>
    </row>
    <row r="42" spans="1:19" s="4" customFormat="1" ht="33.75" customHeight="1" x14ac:dyDescent="0.25">
      <c r="B42" s="14" t="s">
        <v>1</v>
      </c>
      <c r="C42" s="15">
        <f>SUM(C41)</f>
        <v>60</v>
      </c>
      <c r="D42" s="15">
        <f t="shared" ref="D42" si="5">SUM(D41)</f>
        <v>61</v>
      </c>
      <c r="E42" s="15">
        <f t="shared" ref="E42:J42" si="6">SUM(E41)</f>
        <v>62</v>
      </c>
      <c r="F42" s="15">
        <f t="shared" si="6"/>
        <v>52.258064516129032</v>
      </c>
      <c r="G42" s="15">
        <f t="shared" si="6"/>
        <v>53</v>
      </c>
      <c r="H42" s="15">
        <f t="shared" si="6"/>
        <v>7.741935483870968</v>
      </c>
      <c r="I42" s="15">
        <f t="shared" si="6"/>
        <v>8</v>
      </c>
      <c r="J42" s="15">
        <f t="shared" si="6"/>
        <v>60</v>
      </c>
      <c r="K42" s="15">
        <f t="shared" ref="K42" si="7">SUM(K41)</f>
        <v>64</v>
      </c>
      <c r="L42" s="15">
        <f t="shared" ref="L42" si="8">SUM(L41)</f>
        <v>61</v>
      </c>
      <c r="M42" s="15">
        <f t="shared" ref="M42" si="9">SUM(M41)</f>
        <v>62</v>
      </c>
      <c r="N42" s="15">
        <f t="shared" ref="N42" si="10">SUM(N41)</f>
        <v>62</v>
      </c>
      <c r="O42" s="15">
        <f t="shared" ref="O42" si="11">SUM(O41)</f>
        <v>65</v>
      </c>
      <c r="P42" s="15">
        <f t="shared" ref="P42" si="12">SUM(P41)</f>
        <v>66</v>
      </c>
      <c r="Q42" s="15">
        <f t="shared" ref="Q42" si="13">SUM(Q41)</f>
        <v>69</v>
      </c>
      <c r="R42" s="15">
        <f t="shared" ref="R42:S42" si="14">SUM(R41)</f>
        <v>67</v>
      </c>
      <c r="S42" s="15">
        <f t="shared" si="14"/>
        <v>64</v>
      </c>
    </row>
    <row r="43" spans="1:19" ht="15" customHeight="1" x14ac:dyDescent="0.3"/>
    <row r="44" spans="1:19" s="4" customFormat="1" ht="30" customHeight="1" x14ac:dyDescent="0.25">
      <c r="A44" s="8"/>
      <c r="B44" s="44" t="s">
        <v>31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19" s="4" customFormat="1" ht="30" customHeight="1" x14ac:dyDescent="0.25">
      <c r="B45" s="48" t="s">
        <v>21</v>
      </c>
      <c r="C45" s="45" t="s">
        <v>66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s="4" customFormat="1" ht="97.5" customHeight="1" x14ac:dyDescent="0.25">
      <c r="B46" s="48"/>
      <c r="C46" s="9" t="s">
        <v>61</v>
      </c>
      <c r="D46" s="10" t="s">
        <v>4</v>
      </c>
      <c r="E46" s="10" t="s">
        <v>5</v>
      </c>
      <c r="F46" s="9" t="s">
        <v>60</v>
      </c>
      <c r="G46" s="9" t="s">
        <v>64</v>
      </c>
      <c r="H46" s="9" t="s">
        <v>62</v>
      </c>
      <c r="I46" s="9" t="s">
        <v>65</v>
      </c>
      <c r="J46" s="9" t="s">
        <v>63</v>
      </c>
      <c r="K46" s="10" t="s">
        <v>7</v>
      </c>
      <c r="L46" s="10" t="s">
        <v>8</v>
      </c>
      <c r="M46" s="10" t="s">
        <v>9</v>
      </c>
      <c r="N46" s="10" t="s">
        <v>10</v>
      </c>
      <c r="O46" s="10" t="s">
        <v>11</v>
      </c>
      <c r="P46" s="10" t="s">
        <v>12</v>
      </c>
      <c r="Q46" s="10" t="s">
        <v>13</v>
      </c>
      <c r="R46" s="10" t="s">
        <v>14</v>
      </c>
      <c r="S46" s="10" t="s">
        <v>15</v>
      </c>
    </row>
    <row r="47" spans="1:19" s="4" customFormat="1" ht="44.25" customHeight="1" x14ac:dyDescent="0.25">
      <c r="B47" s="21" t="s">
        <v>32</v>
      </c>
      <c r="C47" s="12">
        <v>30000</v>
      </c>
      <c r="D47" s="12">
        <v>34249</v>
      </c>
      <c r="E47" s="12">
        <v>31965</v>
      </c>
      <c r="F47" s="12">
        <f>C47/31*27</f>
        <v>26129.032258064515</v>
      </c>
      <c r="G47" s="12">
        <v>31542</v>
      </c>
      <c r="H47" s="12">
        <f>C47/31*4</f>
        <v>3870.9677419354839</v>
      </c>
      <c r="I47" s="12">
        <v>6765</v>
      </c>
      <c r="J47" s="12">
        <v>30000</v>
      </c>
      <c r="K47" s="12">
        <v>32600</v>
      </c>
      <c r="L47" s="12">
        <v>35584</v>
      </c>
      <c r="M47" s="12">
        <v>31685</v>
      </c>
      <c r="N47" s="12">
        <v>28147</v>
      </c>
      <c r="O47" s="12">
        <v>31860</v>
      </c>
      <c r="P47" s="12">
        <v>30108</v>
      </c>
      <c r="Q47" s="12">
        <v>30332</v>
      </c>
      <c r="R47" s="12">
        <v>30707</v>
      </c>
      <c r="S47" s="12">
        <v>27498</v>
      </c>
    </row>
    <row r="48" spans="1:19" s="4" customFormat="1" ht="44.25" customHeight="1" x14ac:dyDescent="0.25">
      <c r="B48" s="14" t="s">
        <v>1</v>
      </c>
      <c r="C48" s="15">
        <f>SUM(C47)</f>
        <v>30000</v>
      </c>
      <c r="D48" s="15">
        <f t="shared" ref="D48" si="15">SUM(D47)</f>
        <v>34249</v>
      </c>
      <c r="E48" s="15">
        <f t="shared" ref="E48:J48" si="16">SUM(E47)</f>
        <v>31965</v>
      </c>
      <c r="F48" s="15">
        <f t="shared" si="16"/>
        <v>26129.032258064515</v>
      </c>
      <c r="G48" s="15">
        <f t="shared" si="16"/>
        <v>31542</v>
      </c>
      <c r="H48" s="15">
        <f t="shared" si="16"/>
        <v>3870.9677419354839</v>
      </c>
      <c r="I48" s="15">
        <f t="shared" si="16"/>
        <v>6765</v>
      </c>
      <c r="J48" s="15">
        <f t="shared" si="16"/>
        <v>30000</v>
      </c>
      <c r="K48" s="15">
        <f t="shared" ref="K48" si="17">SUM(K47)</f>
        <v>32600</v>
      </c>
      <c r="L48" s="15">
        <f t="shared" ref="L48" si="18">SUM(L47)</f>
        <v>35584</v>
      </c>
      <c r="M48" s="15">
        <f t="shared" ref="M48" si="19">SUM(M47)</f>
        <v>31685</v>
      </c>
      <c r="N48" s="15">
        <f t="shared" ref="N48" si="20">SUM(N47)</f>
        <v>28147</v>
      </c>
      <c r="O48" s="15">
        <f t="shared" ref="O48" si="21">SUM(O47)</f>
        <v>31860</v>
      </c>
      <c r="P48" s="15">
        <f t="shared" ref="P48" si="22">SUM(P47)</f>
        <v>30108</v>
      </c>
      <c r="Q48" s="15">
        <f t="shared" ref="Q48" si="23">SUM(Q47)</f>
        <v>30332</v>
      </c>
      <c r="R48" s="15">
        <f t="shared" ref="R48:S48" si="24">SUM(R47)</f>
        <v>30707</v>
      </c>
      <c r="S48" s="15">
        <f t="shared" si="24"/>
        <v>27498</v>
      </c>
    </row>
    <row r="49" spans="1:19" ht="15" customHeight="1" x14ac:dyDescent="0.3"/>
    <row r="50" spans="1:19" s="4" customFormat="1" ht="30" customHeight="1" x14ac:dyDescent="0.25">
      <c r="A50" s="8"/>
      <c r="B50" s="44" t="s">
        <v>33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</row>
    <row r="51" spans="1:19" s="4" customFormat="1" ht="30" customHeight="1" x14ac:dyDescent="0.25">
      <c r="B51" s="48" t="s">
        <v>21</v>
      </c>
      <c r="C51" s="45" t="s">
        <v>66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s="4" customFormat="1" ht="92.25" customHeight="1" x14ac:dyDescent="0.25">
      <c r="B52" s="48"/>
      <c r="C52" s="9" t="s">
        <v>61</v>
      </c>
      <c r="D52" s="10" t="s">
        <v>4</v>
      </c>
      <c r="E52" s="10" t="s">
        <v>5</v>
      </c>
      <c r="F52" s="9" t="s">
        <v>60</v>
      </c>
      <c r="G52" s="9" t="s">
        <v>64</v>
      </c>
      <c r="H52" s="9" t="s">
        <v>62</v>
      </c>
      <c r="I52" s="9" t="s">
        <v>65</v>
      </c>
      <c r="J52" s="9" t="s">
        <v>63</v>
      </c>
      <c r="K52" s="10" t="s">
        <v>7</v>
      </c>
      <c r="L52" s="10" t="s">
        <v>8</v>
      </c>
      <c r="M52" s="10" t="s">
        <v>9</v>
      </c>
      <c r="N52" s="10" t="s">
        <v>10</v>
      </c>
      <c r="O52" s="10" t="s">
        <v>11</v>
      </c>
      <c r="P52" s="10" t="s">
        <v>12</v>
      </c>
      <c r="Q52" s="10" t="s">
        <v>13</v>
      </c>
      <c r="R52" s="10" t="s">
        <v>14</v>
      </c>
      <c r="S52" s="10" t="s">
        <v>15</v>
      </c>
    </row>
    <row r="53" spans="1:19" s="4" customFormat="1" ht="34.5" customHeight="1" x14ac:dyDescent="0.25">
      <c r="B53" s="11" t="s">
        <v>34</v>
      </c>
      <c r="C53" s="47">
        <v>990</v>
      </c>
      <c r="D53" s="12">
        <v>906</v>
      </c>
      <c r="E53" s="12">
        <v>758</v>
      </c>
      <c r="F53" s="42">
        <f>990/31*27</f>
        <v>862.25806451612902</v>
      </c>
      <c r="G53" s="12">
        <v>767.32258064516122</v>
      </c>
      <c r="H53" s="42">
        <f>990/31*4</f>
        <v>127.74193548387096</v>
      </c>
      <c r="I53" s="12">
        <v>113.6774193548387</v>
      </c>
      <c r="J53" s="42">
        <v>990</v>
      </c>
      <c r="K53" s="12">
        <v>819</v>
      </c>
      <c r="L53" s="12">
        <v>872</v>
      </c>
      <c r="M53" s="12">
        <v>1004</v>
      </c>
      <c r="N53" s="12">
        <v>657</v>
      </c>
      <c r="O53" s="22">
        <v>1098</v>
      </c>
      <c r="P53" s="12">
        <v>1099</v>
      </c>
      <c r="Q53" s="12">
        <v>1152</v>
      </c>
      <c r="R53" s="22">
        <v>762</v>
      </c>
      <c r="S53" s="12">
        <v>1170</v>
      </c>
    </row>
    <row r="54" spans="1:19" s="4" customFormat="1" ht="34.5" customHeight="1" x14ac:dyDescent="0.25">
      <c r="B54" s="11" t="s">
        <v>35</v>
      </c>
      <c r="C54" s="47"/>
      <c r="D54" s="12">
        <v>234</v>
      </c>
      <c r="E54" s="12">
        <v>224</v>
      </c>
      <c r="F54" s="43"/>
      <c r="G54" s="12">
        <v>121.06451612903224</v>
      </c>
      <c r="H54" s="43"/>
      <c r="I54" s="12">
        <v>17.93548387096774</v>
      </c>
      <c r="J54" s="43"/>
      <c r="K54" s="12">
        <v>172</v>
      </c>
      <c r="L54" s="12">
        <v>157</v>
      </c>
      <c r="M54" s="12">
        <v>153</v>
      </c>
      <c r="N54" s="12">
        <v>359</v>
      </c>
      <c r="O54" s="22">
        <v>170</v>
      </c>
      <c r="P54" s="12">
        <v>187</v>
      </c>
      <c r="Q54" s="12">
        <v>65</v>
      </c>
      <c r="R54" s="22">
        <v>319</v>
      </c>
      <c r="S54" s="23">
        <v>59</v>
      </c>
    </row>
    <row r="55" spans="1:19" s="4" customFormat="1" ht="34.5" customHeight="1" x14ac:dyDescent="0.25">
      <c r="B55" s="11" t="s">
        <v>36</v>
      </c>
      <c r="C55" s="12">
        <v>263</v>
      </c>
      <c r="D55" s="12">
        <v>277</v>
      </c>
      <c r="E55" s="12">
        <v>271</v>
      </c>
      <c r="F55" s="12">
        <f>263/31*27</f>
        <v>229.06451612903226</v>
      </c>
      <c r="G55" s="12">
        <v>237.7741935483871</v>
      </c>
      <c r="H55" s="12">
        <f>263/31*4</f>
        <v>33.935483870967744</v>
      </c>
      <c r="I55" s="12">
        <v>35.225806451612904</v>
      </c>
      <c r="J55" s="12">
        <v>263</v>
      </c>
      <c r="K55" s="12">
        <v>281</v>
      </c>
      <c r="L55" s="12">
        <v>278</v>
      </c>
      <c r="M55" s="12">
        <v>288</v>
      </c>
      <c r="N55" s="12">
        <v>268</v>
      </c>
      <c r="O55" s="24">
        <v>267</v>
      </c>
      <c r="P55" s="12">
        <v>276</v>
      </c>
      <c r="Q55" s="12">
        <v>279</v>
      </c>
      <c r="R55" s="24">
        <v>272</v>
      </c>
      <c r="S55" s="25">
        <v>244</v>
      </c>
    </row>
    <row r="56" spans="1:19" s="4" customFormat="1" ht="34.5" customHeight="1" x14ac:dyDescent="0.25">
      <c r="B56" s="14" t="s">
        <v>1</v>
      </c>
      <c r="C56" s="15">
        <f>SUM(C53:C55)</f>
        <v>1253</v>
      </c>
      <c r="D56" s="15">
        <f t="shared" ref="D56:Q56" si="25">SUM(D53:D55)</f>
        <v>1417</v>
      </c>
      <c r="E56" s="15">
        <f t="shared" si="25"/>
        <v>1253</v>
      </c>
      <c r="F56" s="15">
        <f t="shared" si="25"/>
        <v>1091.3225806451612</v>
      </c>
      <c r="G56" s="15">
        <f>SUM(G53:G55)</f>
        <v>1126.1612903225805</v>
      </c>
      <c r="H56" s="15">
        <f t="shared" si="25"/>
        <v>161.67741935483872</v>
      </c>
      <c r="I56" s="15">
        <f t="shared" si="25"/>
        <v>166.83870967741933</v>
      </c>
      <c r="J56" s="15">
        <f t="shared" si="25"/>
        <v>1253</v>
      </c>
      <c r="K56" s="15">
        <f t="shared" si="25"/>
        <v>1272</v>
      </c>
      <c r="L56" s="15">
        <f t="shared" si="25"/>
        <v>1307</v>
      </c>
      <c r="M56" s="15">
        <f t="shared" si="25"/>
        <v>1445</v>
      </c>
      <c r="N56" s="15">
        <f t="shared" si="25"/>
        <v>1284</v>
      </c>
      <c r="O56" s="15">
        <f t="shared" si="25"/>
        <v>1535</v>
      </c>
      <c r="P56" s="15">
        <f t="shared" si="25"/>
        <v>1562</v>
      </c>
      <c r="Q56" s="15">
        <f t="shared" si="25"/>
        <v>1496</v>
      </c>
      <c r="R56" s="15">
        <f t="shared" ref="R56:S56" si="26">SUM(R53:R55)</f>
        <v>1353</v>
      </c>
      <c r="S56" s="26">
        <f t="shared" si="26"/>
        <v>1473</v>
      </c>
    </row>
    <row r="57" spans="1:19" ht="15" customHeight="1" x14ac:dyDescent="0.3"/>
    <row r="58" spans="1:19" s="4" customFormat="1" ht="30" customHeight="1" x14ac:dyDescent="0.25">
      <c r="B58" s="44" t="s">
        <v>37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</row>
    <row r="59" spans="1:19" s="4" customFormat="1" ht="30" customHeight="1" x14ac:dyDescent="0.25">
      <c r="B59" s="48" t="s">
        <v>21</v>
      </c>
      <c r="C59" s="45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s="4" customFormat="1" ht="90" customHeight="1" x14ac:dyDescent="0.25">
      <c r="B60" s="48"/>
      <c r="C60" s="9" t="s">
        <v>61</v>
      </c>
      <c r="D60" s="10" t="s">
        <v>4</v>
      </c>
      <c r="E60" s="10" t="s">
        <v>5</v>
      </c>
      <c r="F60" s="9" t="s">
        <v>60</v>
      </c>
      <c r="G60" s="9" t="s">
        <v>64</v>
      </c>
      <c r="H60" s="9" t="s">
        <v>62</v>
      </c>
      <c r="I60" s="9" t="s">
        <v>65</v>
      </c>
      <c r="J60" s="9" t="s">
        <v>63</v>
      </c>
      <c r="K60" s="10" t="s">
        <v>7</v>
      </c>
      <c r="L60" s="10" t="s">
        <v>8</v>
      </c>
      <c r="M60" s="10" t="s">
        <v>9</v>
      </c>
      <c r="N60" s="10" t="s">
        <v>10</v>
      </c>
      <c r="O60" s="10" t="s">
        <v>11</v>
      </c>
      <c r="P60" s="10" t="s">
        <v>12</v>
      </c>
      <c r="Q60" s="10" t="s">
        <v>13</v>
      </c>
      <c r="R60" s="10" t="s">
        <v>14</v>
      </c>
      <c r="S60" s="10" t="s">
        <v>14</v>
      </c>
    </row>
    <row r="61" spans="1:19" s="4" customFormat="1" ht="36.75" customHeight="1" x14ac:dyDescent="0.25">
      <c r="B61" s="20" t="s">
        <v>38</v>
      </c>
      <c r="C61" s="12">
        <v>100</v>
      </c>
      <c r="D61" s="12">
        <v>110</v>
      </c>
      <c r="E61" s="12">
        <v>100</v>
      </c>
      <c r="F61" s="12">
        <f>C61/31*27</f>
        <v>87.096774193548384</v>
      </c>
      <c r="G61" s="12">
        <v>92</v>
      </c>
      <c r="H61" s="12">
        <f>100/31*4</f>
        <v>12.903225806451612</v>
      </c>
      <c r="I61" s="12">
        <v>24</v>
      </c>
      <c r="J61" s="12">
        <v>100</v>
      </c>
      <c r="K61" s="12">
        <v>90</v>
      </c>
      <c r="L61" s="12">
        <v>87</v>
      </c>
      <c r="M61" s="12">
        <v>105</v>
      </c>
      <c r="N61" s="12">
        <v>70</v>
      </c>
      <c r="O61" s="12">
        <v>95</v>
      </c>
      <c r="P61" s="12">
        <v>105</v>
      </c>
      <c r="Q61" s="12">
        <v>130</v>
      </c>
      <c r="R61" s="12">
        <v>100</v>
      </c>
      <c r="S61" s="12">
        <v>75</v>
      </c>
    </row>
    <row r="62" spans="1:19" s="4" customFormat="1" ht="36.75" customHeight="1" x14ac:dyDescent="0.25">
      <c r="B62" s="20" t="s">
        <v>39</v>
      </c>
      <c r="C62" s="12">
        <v>150</v>
      </c>
      <c r="D62" s="12">
        <v>180</v>
      </c>
      <c r="E62" s="12">
        <v>156</v>
      </c>
      <c r="F62" s="12">
        <f t="shared" ref="F62:F73" si="27">C62/31*27</f>
        <v>130.64516129032259</v>
      </c>
      <c r="G62" s="12">
        <v>129</v>
      </c>
      <c r="H62" s="12">
        <f>150/31*4</f>
        <v>19.35483870967742</v>
      </c>
      <c r="I62" s="12">
        <v>21</v>
      </c>
      <c r="J62" s="12">
        <v>150</v>
      </c>
      <c r="K62" s="12">
        <v>129</v>
      </c>
      <c r="L62" s="12">
        <v>220</v>
      </c>
      <c r="M62" s="12">
        <v>212</v>
      </c>
      <c r="N62" s="12">
        <v>200</v>
      </c>
      <c r="O62" s="12">
        <v>234</v>
      </c>
      <c r="P62" s="12">
        <v>194</v>
      </c>
      <c r="Q62" s="12">
        <v>192</v>
      </c>
      <c r="R62" s="12">
        <v>200</v>
      </c>
      <c r="S62" s="12">
        <v>200</v>
      </c>
    </row>
    <row r="63" spans="1:19" s="4" customFormat="1" ht="40.5" customHeight="1" x14ac:dyDescent="0.25">
      <c r="B63" s="20" t="s">
        <v>40</v>
      </c>
      <c r="C63" s="12">
        <v>200</v>
      </c>
      <c r="D63" s="12">
        <v>256</v>
      </c>
      <c r="E63" s="12">
        <v>216</v>
      </c>
      <c r="F63" s="12">
        <f t="shared" si="27"/>
        <v>174.19354838709677</v>
      </c>
      <c r="G63" s="12">
        <v>216</v>
      </c>
      <c r="H63" s="12">
        <f>200/31*4</f>
        <v>25.806451612903224</v>
      </c>
      <c r="I63" s="12">
        <v>54</v>
      </c>
      <c r="J63" s="12">
        <v>200</v>
      </c>
      <c r="K63" s="12">
        <v>218</v>
      </c>
      <c r="L63" s="12">
        <v>256</v>
      </c>
      <c r="M63" s="12">
        <v>245</v>
      </c>
      <c r="N63" s="12">
        <v>251</v>
      </c>
      <c r="O63" s="12">
        <v>282</v>
      </c>
      <c r="P63" s="12">
        <v>225</v>
      </c>
      <c r="Q63" s="12">
        <v>221</v>
      </c>
      <c r="R63" s="12">
        <v>251</v>
      </c>
      <c r="S63" s="12">
        <v>220</v>
      </c>
    </row>
    <row r="64" spans="1:19" s="4" customFormat="1" ht="36.75" customHeight="1" x14ac:dyDescent="0.25">
      <c r="B64" s="20" t="s">
        <v>41</v>
      </c>
      <c r="C64" s="12">
        <v>900</v>
      </c>
      <c r="D64" s="12">
        <v>1320</v>
      </c>
      <c r="E64" s="12">
        <v>893</v>
      </c>
      <c r="F64" s="12">
        <f t="shared" si="27"/>
        <v>783.87096774193549</v>
      </c>
      <c r="G64" s="12">
        <v>893</v>
      </c>
      <c r="H64" s="12">
        <f>10/31*4</f>
        <v>1.2903225806451613</v>
      </c>
      <c r="I64" s="12">
        <v>188</v>
      </c>
      <c r="J64" s="12">
        <v>10</v>
      </c>
      <c r="K64" s="12">
        <v>900</v>
      </c>
      <c r="L64" s="12">
        <v>1092</v>
      </c>
      <c r="M64" s="12">
        <v>1075</v>
      </c>
      <c r="N64" s="12">
        <v>1044</v>
      </c>
      <c r="O64" s="12">
        <v>1136</v>
      </c>
      <c r="P64" s="12">
        <v>956</v>
      </c>
      <c r="Q64" s="12">
        <v>956</v>
      </c>
      <c r="R64" s="12">
        <v>976</v>
      </c>
      <c r="S64" s="12">
        <v>976</v>
      </c>
    </row>
    <row r="65" spans="2:19" s="4" customFormat="1" ht="36.75" customHeight="1" x14ac:dyDescent="0.25">
      <c r="B65" s="20" t="s">
        <v>42</v>
      </c>
      <c r="C65" s="12">
        <v>60</v>
      </c>
      <c r="D65" s="12">
        <v>110</v>
      </c>
      <c r="E65" s="12">
        <v>87</v>
      </c>
      <c r="F65" s="12">
        <f t="shared" si="27"/>
        <v>52.258064516129032</v>
      </c>
      <c r="G65" s="12">
        <v>89</v>
      </c>
      <c r="H65" s="12">
        <f>60/31*4</f>
        <v>7.741935483870968</v>
      </c>
      <c r="I65" s="12">
        <v>18</v>
      </c>
      <c r="J65" s="12">
        <v>60</v>
      </c>
      <c r="K65" s="12">
        <v>82</v>
      </c>
      <c r="L65" s="12">
        <v>89</v>
      </c>
      <c r="M65" s="12">
        <v>95</v>
      </c>
      <c r="N65" s="12">
        <v>97</v>
      </c>
      <c r="O65" s="12">
        <v>99</v>
      </c>
      <c r="P65" s="12">
        <v>90</v>
      </c>
      <c r="Q65" s="12">
        <v>92</v>
      </c>
      <c r="R65" s="12">
        <v>84</v>
      </c>
      <c r="S65" s="12">
        <v>90</v>
      </c>
    </row>
    <row r="66" spans="2:19" s="4" customFormat="1" ht="36.75" customHeight="1" x14ac:dyDescent="0.25">
      <c r="B66" s="20" t="s">
        <v>43</v>
      </c>
      <c r="C66" s="12">
        <v>200</v>
      </c>
      <c r="D66" s="12">
        <v>282</v>
      </c>
      <c r="E66" s="12">
        <v>210</v>
      </c>
      <c r="F66" s="12">
        <f t="shared" si="27"/>
        <v>174.19354838709677</v>
      </c>
      <c r="G66" s="12">
        <v>218</v>
      </c>
      <c r="H66" s="12">
        <f>200/31*4</f>
        <v>25.806451612903224</v>
      </c>
      <c r="I66" s="12">
        <v>60</v>
      </c>
      <c r="J66" s="12">
        <v>200</v>
      </c>
      <c r="K66" s="12">
        <v>240</v>
      </c>
      <c r="L66" s="12">
        <v>240</v>
      </c>
      <c r="M66" s="12">
        <v>240</v>
      </c>
      <c r="N66" s="12">
        <v>240</v>
      </c>
      <c r="O66" s="12">
        <v>300</v>
      </c>
      <c r="P66" s="12">
        <v>210</v>
      </c>
      <c r="Q66" s="12">
        <v>210</v>
      </c>
      <c r="R66" s="12">
        <v>240</v>
      </c>
      <c r="S66" s="12">
        <v>240</v>
      </c>
    </row>
    <row r="67" spans="2:19" s="4" customFormat="1" ht="36.75" customHeight="1" x14ac:dyDescent="0.25">
      <c r="B67" s="20" t="s">
        <v>44</v>
      </c>
      <c r="C67" s="12">
        <v>200</v>
      </c>
      <c r="D67" s="12">
        <v>352</v>
      </c>
      <c r="E67" s="12">
        <v>304</v>
      </c>
      <c r="F67" s="12">
        <f t="shared" si="27"/>
        <v>174.19354838709677</v>
      </c>
      <c r="G67" s="12">
        <v>304</v>
      </c>
      <c r="H67" s="12">
        <f>100/31*4</f>
        <v>12.903225806451612</v>
      </c>
      <c r="I67" s="12">
        <v>64</v>
      </c>
      <c r="J67" s="12">
        <v>100</v>
      </c>
      <c r="K67" s="12">
        <v>288</v>
      </c>
      <c r="L67" s="12">
        <v>420</v>
      </c>
      <c r="M67" s="12">
        <v>252</v>
      </c>
      <c r="N67" s="12">
        <v>204</v>
      </c>
      <c r="O67" s="12">
        <v>216</v>
      </c>
      <c r="P67" s="12">
        <v>208</v>
      </c>
      <c r="Q67" s="12">
        <v>208</v>
      </c>
      <c r="R67" s="12">
        <v>208</v>
      </c>
      <c r="S67" s="12">
        <v>200</v>
      </c>
    </row>
    <row r="68" spans="2:19" s="4" customFormat="1" ht="36.75" customHeight="1" x14ac:dyDescent="0.25">
      <c r="B68" s="20" t="s">
        <v>45</v>
      </c>
      <c r="C68" s="12">
        <v>14609</v>
      </c>
      <c r="D68" s="12">
        <v>24200</v>
      </c>
      <c r="E68" s="12">
        <v>20988</v>
      </c>
      <c r="F68" s="12">
        <f t="shared" si="27"/>
        <v>12723.967741935483</v>
      </c>
      <c r="G68" s="12">
        <v>20988</v>
      </c>
      <c r="H68" s="12">
        <f>5000/31*4</f>
        <v>645.16129032258061</v>
      </c>
      <c r="I68" s="12">
        <v>4400</v>
      </c>
      <c r="J68" s="12">
        <v>5000</v>
      </c>
      <c r="K68" s="12">
        <v>20570</v>
      </c>
      <c r="L68" s="12">
        <v>23210</v>
      </c>
      <c r="M68" s="12">
        <v>23199</v>
      </c>
      <c r="N68" s="12">
        <v>23210</v>
      </c>
      <c r="O68" s="12">
        <v>25058</v>
      </c>
      <c r="P68" s="12">
        <v>22110</v>
      </c>
      <c r="Q68" s="12">
        <v>22121</v>
      </c>
      <c r="R68" s="12">
        <v>22110</v>
      </c>
      <c r="S68" s="12">
        <v>28710</v>
      </c>
    </row>
    <row r="69" spans="2:19" s="4" customFormat="1" ht="36.75" customHeight="1" x14ac:dyDescent="0.25">
      <c r="B69" s="20" t="s">
        <v>46</v>
      </c>
      <c r="C69" s="12">
        <v>431</v>
      </c>
      <c r="D69" s="12">
        <v>550</v>
      </c>
      <c r="E69" s="12">
        <v>418</v>
      </c>
      <c r="F69" s="12">
        <f t="shared" si="27"/>
        <v>375.38709677419354</v>
      </c>
      <c r="G69" s="12">
        <v>418</v>
      </c>
      <c r="H69" s="12">
        <f>431/31*4</f>
        <v>55.612903225806448</v>
      </c>
      <c r="I69" s="12">
        <v>88</v>
      </c>
      <c r="J69" s="12">
        <v>431</v>
      </c>
      <c r="K69" s="12">
        <v>391</v>
      </c>
      <c r="L69" s="12">
        <v>441</v>
      </c>
      <c r="M69" s="12">
        <v>441</v>
      </c>
      <c r="N69" s="12">
        <v>441</v>
      </c>
      <c r="O69" s="12">
        <v>483</v>
      </c>
      <c r="P69" s="12">
        <v>440</v>
      </c>
      <c r="Q69" s="12">
        <v>440</v>
      </c>
      <c r="R69" s="12">
        <v>440</v>
      </c>
      <c r="S69" s="12">
        <v>440</v>
      </c>
    </row>
    <row r="70" spans="2:19" s="4" customFormat="1" ht="36.75" customHeight="1" x14ac:dyDescent="0.25">
      <c r="B70" s="20" t="s">
        <v>47</v>
      </c>
      <c r="C70" s="12">
        <v>1000</v>
      </c>
      <c r="D70" s="12">
        <v>3388</v>
      </c>
      <c r="E70" s="12">
        <v>2978</v>
      </c>
      <c r="F70" s="12">
        <f t="shared" si="27"/>
        <v>870.9677419354839</v>
      </c>
      <c r="G70" s="12">
        <v>3182</v>
      </c>
      <c r="H70" s="12">
        <f>150/31*4</f>
        <v>19.35483870967742</v>
      </c>
      <c r="I70" s="12">
        <v>285</v>
      </c>
      <c r="J70" s="12">
        <v>150</v>
      </c>
      <c r="K70" s="12">
        <v>2980</v>
      </c>
      <c r="L70" s="12">
        <v>3475</v>
      </c>
      <c r="M70" s="12">
        <v>3957</v>
      </c>
      <c r="N70" s="12">
        <v>4045</v>
      </c>
      <c r="O70" s="12">
        <v>3934</v>
      </c>
      <c r="P70" s="12">
        <v>3627</v>
      </c>
      <c r="Q70" s="12">
        <v>3615</v>
      </c>
      <c r="R70" s="12">
        <v>3550</v>
      </c>
      <c r="S70" s="12">
        <v>3996</v>
      </c>
    </row>
    <row r="71" spans="2:19" s="4" customFormat="1" ht="36.75" customHeight="1" x14ac:dyDescent="0.25">
      <c r="B71" s="20" t="s">
        <v>48</v>
      </c>
      <c r="C71" s="12">
        <v>800</v>
      </c>
      <c r="D71" s="12">
        <v>1114</v>
      </c>
      <c r="E71" s="12">
        <v>1027</v>
      </c>
      <c r="F71" s="12">
        <f t="shared" si="27"/>
        <v>696.77419354838707</v>
      </c>
      <c r="G71" s="12">
        <v>1031</v>
      </c>
      <c r="H71" s="12">
        <f>800/31*4</f>
        <v>103.2258064516129</v>
      </c>
      <c r="I71" s="12">
        <v>141</v>
      </c>
      <c r="J71" s="12">
        <v>800</v>
      </c>
      <c r="K71" s="12">
        <v>1114</v>
      </c>
      <c r="L71" s="12">
        <v>1145</v>
      </c>
      <c r="M71" s="12">
        <v>1127</v>
      </c>
      <c r="N71" s="12">
        <v>1189</v>
      </c>
      <c r="O71" s="12">
        <v>1033</v>
      </c>
      <c r="P71" s="12">
        <v>996</v>
      </c>
      <c r="Q71" s="12">
        <v>1038</v>
      </c>
      <c r="R71" s="12">
        <v>986</v>
      </c>
      <c r="S71" s="12">
        <v>1036</v>
      </c>
    </row>
    <row r="72" spans="2:19" s="4" customFormat="1" ht="36.75" customHeight="1" x14ac:dyDescent="0.25">
      <c r="B72" s="20" t="s">
        <v>49</v>
      </c>
      <c r="C72" s="12">
        <v>350</v>
      </c>
      <c r="D72" s="12">
        <v>920</v>
      </c>
      <c r="E72" s="12">
        <v>816</v>
      </c>
      <c r="F72" s="12">
        <f t="shared" si="27"/>
        <v>304.83870967741939</v>
      </c>
      <c r="G72" s="12">
        <v>821</v>
      </c>
      <c r="H72" s="12">
        <f>350/31*4</f>
        <v>45.161290322580648</v>
      </c>
      <c r="I72" s="12">
        <v>161</v>
      </c>
      <c r="J72" s="12">
        <v>350</v>
      </c>
      <c r="K72" s="12">
        <v>823</v>
      </c>
      <c r="L72" s="12">
        <v>908</v>
      </c>
      <c r="M72" s="12">
        <v>892</v>
      </c>
      <c r="N72" s="12">
        <v>899</v>
      </c>
      <c r="O72" s="12">
        <v>988</v>
      </c>
      <c r="P72" s="12">
        <v>852</v>
      </c>
      <c r="Q72" s="12">
        <v>859</v>
      </c>
      <c r="R72" s="12">
        <v>872</v>
      </c>
      <c r="S72" s="12">
        <v>827</v>
      </c>
    </row>
    <row r="73" spans="2:19" s="4" customFormat="1" ht="36.75" customHeight="1" x14ac:dyDescent="0.25">
      <c r="B73" s="20" t="s">
        <v>50</v>
      </c>
      <c r="C73" s="12">
        <v>100</v>
      </c>
      <c r="D73" s="12">
        <v>120</v>
      </c>
      <c r="E73" s="12">
        <v>115</v>
      </c>
      <c r="F73" s="12">
        <f t="shared" si="27"/>
        <v>87.096774193548384</v>
      </c>
      <c r="G73" s="12">
        <v>114</v>
      </c>
      <c r="H73" s="12">
        <f>100/31*4</f>
        <v>12.903225806451612</v>
      </c>
      <c r="I73" s="12">
        <v>30</v>
      </c>
      <c r="J73" s="12">
        <v>100</v>
      </c>
      <c r="K73" s="12">
        <v>58</v>
      </c>
      <c r="L73" s="12">
        <v>88</v>
      </c>
      <c r="M73" s="12">
        <v>88</v>
      </c>
      <c r="N73" s="12">
        <v>80</v>
      </c>
      <c r="O73" s="12">
        <v>71</v>
      </c>
      <c r="P73" s="12">
        <v>60</v>
      </c>
      <c r="Q73" s="12">
        <v>64</v>
      </c>
      <c r="R73" s="12">
        <v>64</v>
      </c>
      <c r="S73" s="12">
        <v>81</v>
      </c>
    </row>
    <row r="74" spans="2:19" s="4" customFormat="1" ht="36.75" customHeight="1" x14ac:dyDescent="0.25">
      <c r="B74" s="14" t="s">
        <v>1</v>
      </c>
      <c r="C74" s="15">
        <f>SUM(C61:C73)</f>
        <v>19100</v>
      </c>
      <c r="D74" s="15">
        <f>SUM(D61:D73)</f>
        <v>32902</v>
      </c>
      <c r="E74" s="15">
        <f>SUM(E61:E73)</f>
        <v>28308</v>
      </c>
      <c r="F74" s="15">
        <f t="shared" ref="F74:J74" si="28">SUM(F61:F73)</f>
        <v>16635.483870967742</v>
      </c>
      <c r="G74" s="15">
        <f t="shared" si="28"/>
        <v>28495</v>
      </c>
      <c r="H74" s="15">
        <f t="shared" si="28"/>
        <v>987.22580645161293</v>
      </c>
      <c r="I74" s="15">
        <f t="shared" si="28"/>
        <v>5534</v>
      </c>
      <c r="J74" s="15">
        <f t="shared" si="28"/>
        <v>7651</v>
      </c>
      <c r="K74" s="15">
        <f t="shared" ref="K74:S74" si="29">SUM(K61:K73)</f>
        <v>27883</v>
      </c>
      <c r="L74" s="15">
        <f t="shared" si="29"/>
        <v>31671</v>
      </c>
      <c r="M74" s="15">
        <f t="shared" si="29"/>
        <v>31928</v>
      </c>
      <c r="N74" s="15">
        <f t="shared" si="29"/>
        <v>31970</v>
      </c>
      <c r="O74" s="15">
        <f t="shared" si="29"/>
        <v>33929</v>
      </c>
      <c r="P74" s="15">
        <f t="shared" si="29"/>
        <v>30073</v>
      </c>
      <c r="Q74" s="15">
        <f t="shared" si="29"/>
        <v>30146</v>
      </c>
      <c r="R74" s="15">
        <f t="shared" si="29"/>
        <v>30081</v>
      </c>
      <c r="S74" s="15">
        <f t="shared" si="29"/>
        <v>37091</v>
      </c>
    </row>
    <row r="75" spans="2:19" s="4" customFormat="1" ht="15" customHeight="1" x14ac:dyDescent="0.25"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2:19" s="4" customFormat="1" ht="30" customHeight="1" x14ac:dyDescent="0.25">
      <c r="B76" s="44" t="s">
        <v>68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</row>
    <row r="77" spans="2:19" s="4" customFormat="1" ht="30" customHeight="1" x14ac:dyDescent="0.25">
      <c r="B77" s="48" t="s">
        <v>21</v>
      </c>
      <c r="C77" s="45" t="s">
        <v>53</v>
      </c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2:19" s="4" customFormat="1" ht="77.25" customHeight="1" x14ac:dyDescent="0.25">
      <c r="B78" s="48"/>
      <c r="C78" s="9" t="s">
        <v>61</v>
      </c>
      <c r="D78" s="10" t="s">
        <v>4</v>
      </c>
      <c r="E78" s="10" t="s">
        <v>5</v>
      </c>
      <c r="F78" s="9" t="s">
        <v>60</v>
      </c>
      <c r="G78" s="9" t="s">
        <v>64</v>
      </c>
      <c r="H78" s="9" t="s">
        <v>62</v>
      </c>
      <c r="I78" s="9" t="s">
        <v>65</v>
      </c>
      <c r="J78" s="9" t="s">
        <v>63</v>
      </c>
      <c r="K78" s="10" t="s">
        <v>7</v>
      </c>
      <c r="L78" s="10" t="s">
        <v>8</v>
      </c>
      <c r="M78" s="10" t="s">
        <v>9</v>
      </c>
      <c r="N78" s="10" t="s">
        <v>10</v>
      </c>
      <c r="O78" s="10" t="s">
        <v>11</v>
      </c>
      <c r="P78" s="10" t="s">
        <v>12</v>
      </c>
      <c r="Q78" s="10" t="s">
        <v>13</v>
      </c>
      <c r="R78" s="10" t="s">
        <v>14</v>
      </c>
      <c r="S78" s="10" t="s">
        <v>15</v>
      </c>
    </row>
    <row r="79" spans="2:19" s="4" customFormat="1" ht="42" customHeight="1" x14ac:dyDescent="0.25">
      <c r="B79" s="20" t="s">
        <v>38</v>
      </c>
      <c r="C79" s="46" t="s">
        <v>67</v>
      </c>
      <c r="D79" s="12">
        <v>82</v>
      </c>
      <c r="E79" s="12">
        <v>93</v>
      </c>
      <c r="F79" s="46" t="s">
        <v>67</v>
      </c>
      <c r="G79" s="12">
        <v>73.161290322580641</v>
      </c>
      <c r="H79" s="46" t="s">
        <v>67</v>
      </c>
      <c r="I79" s="12">
        <v>10.838709677419354</v>
      </c>
      <c r="J79" s="46" t="s">
        <v>67</v>
      </c>
      <c r="K79" s="12">
        <v>59</v>
      </c>
      <c r="L79" s="12">
        <v>82</v>
      </c>
      <c r="M79" s="12">
        <v>65</v>
      </c>
      <c r="N79" s="12">
        <v>43</v>
      </c>
      <c r="O79" s="12">
        <v>65</v>
      </c>
      <c r="P79" s="12">
        <v>51</v>
      </c>
      <c r="Q79" s="12">
        <v>82</v>
      </c>
      <c r="R79" s="12">
        <v>60</v>
      </c>
      <c r="S79" s="12">
        <v>18</v>
      </c>
    </row>
    <row r="80" spans="2:19" s="4" customFormat="1" ht="42" customHeight="1" x14ac:dyDescent="0.25">
      <c r="B80" s="20" t="s">
        <v>39</v>
      </c>
      <c r="C80" s="46"/>
      <c r="D80" s="12">
        <v>106</v>
      </c>
      <c r="E80" s="12">
        <v>105</v>
      </c>
      <c r="F80" s="46"/>
      <c r="G80" s="12">
        <v>123.67741935483872</v>
      </c>
      <c r="H80" s="46"/>
      <c r="I80" s="12">
        <v>18.322580645161292</v>
      </c>
      <c r="J80" s="46"/>
      <c r="K80" s="12">
        <v>105</v>
      </c>
      <c r="L80" s="12">
        <v>169</v>
      </c>
      <c r="M80" s="12">
        <v>153</v>
      </c>
      <c r="N80" s="12">
        <v>150</v>
      </c>
      <c r="O80" s="12">
        <v>169</v>
      </c>
      <c r="P80" s="12">
        <v>148</v>
      </c>
      <c r="Q80" s="12">
        <v>138</v>
      </c>
      <c r="R80" s="12">
        <v>141</v>
      </c>
      <c r="S80" s="12">
        <v>144</v>
      </c>
    </row>
    <row r="81" spans="2:19" s="4" customFormat="1" ht="42" customHeight="1" x14ac:dyDescent="0.25">
      <c r="B81" s="20" t="s">
        <v>40</v>
      </c>
      <c r="C81" s="46"/>
      <c r="D81" s="12">
        <v>192</v>
      </c>
      <c r="E81" s="12">
        <v>161</v>
      </c>
      <c r="F81" s="46"/>
      <c r="G81" s="12">
        <v>203.80645161290323</v>
      </c>
      <c r="H81" s="46"/>
      <c r="I81" s="12">
        <v>30.193548387096776</v>
      </c>
      <c r="J81" s="46"/>
      <c r="K81" s="12">
        <v>150</v>
      </c>
      <c r="L81" s="12">
        <v>186</v>
      </c>
      <c r="M81" s="12">
        <v>182</v>
      </c>
      <c r="N81" s="12">
        <v>153</v>
      </c>
      <c r="O81" s="12">
        <v>177</v>
      </c>
      <c r="P81" s="12">
        <v>155</v>
      </c>
      <c r="Q81" s="12">
        <v>139</v>
      </c>
      <c r="R81" s="12">
        <v>148</v>
      </c>
      <c r="S81" s="12">
        <v>150</v>
      </c>
    </row>
    <row r="82" spans="2:19" s="4" customFormat="1" ht="42" customHeight="1" x14ac:dyDescent="0.25">
      <c r="B82" s="20" t="s">
        <v>41</v>
      </c>
      <c r="C82" s="46"/>
      <c r="D82" s="12">
        <v>563</v>
      </c>
      <c r="E82" s="12">
        <v>519</v>
      </c>
      <c r="F82" s="46"/>
      <c r="G82" s="12">
        <v>509.51612903225805</v>
      </c>
      <c r="H82" s="46"/>
      <c r="I82" s="12">
        <v>75.483870967741936</v>
      </c>
      <c r="J82" s="46"/>
      <c r="K82" s="12">
        <v>403</v>
      </c>
      <c r="L82" s="12">
        <v>476</v>
      </c>
      <c r="M82" s="12">
        <v>509</v>
      </c>
      <c r="N82" s="12">
        <v>580</v>
      </c>
      <c r="O82" s="12">
        <v>660</v>
      </c>
      <c r="P82" s="12">
        <v>552</v>
      </c>
      <c r="Q82" s="12">
        <v>486</v>
      </c>
      <c r="R82" s="12">
        <v>465</v>
      </c>
      <c r="S82" s="12">
        <v>366</v>
      </c>
    </row>
    <row r="83" spans="2:19" s="4" customFormat="1" ht="42" customHeight="1" x14ac:dyDescent="0.25">
      <c r="B83" s="20" t="s">
        <v>42</v>
      </c>
      <c r="C83" s="46"/>
      <c r="D83" s="12">
        <v>48</v>
      </c>
      <c r="E83" s="12">
        <v>42</v>
      </c>
      <c r="F83" s="46"/>
      <c r="G83" s="12">
        <v>60.967741935483879</v>
      </c>
      <c r="H83" s="46"/>
      <c r="I83" s="12">
        <v>9.0322580645161299</v>
      </c>
      <c r="J83" s="46"/>
      <c r="K83" s="12">
        <v>52</v>
      </c>
      <c r="L83" s="12">
        <v>60</v>
      </c>
      <c r="M83" s="12">
        <v>46</v>
      </c>
      <c r="N83" s="12">
        <v>56</v>
      </c>
      <c r="O83" s="12">
        <v>68</v>
      </c>
      <c r="P83" s="12">
        <v>47</v>
      </c>
      <c r="Q83" s="12">
        <v>53</v>
      </c>
      <c r="R83" s="12">
        <v>41</v>
      </c>
      <c r="S83" s="12">
        <v>36</v>
      </c>
    </row>
    <row r="84" spans="2:19" s="4" customFormat="1" ht="42" customHeight="1" x14ac:dyDescent="0.25">
      <c r="B84" s="20" t="s">
        <v>43</v>
      </c>
      <c r="C84" s="46"/>
      <c r="D84" s="12">
        <v>236</v>
      </c>
      <c r="E84" s="12">
        <v>152</v>
      </c>
      <c r="F84" s="46"/>
      <c r="G84" s="12">
        <v>187.25806451612902</v>
      </c>
      <c r="H84" s="46"/>
      <c r="I84" s="12">
        <v>27.741935483870968</v>
      </c>
      <c r="J84" s="46"/>
      <c r="K84" s="12">
        <v>177</v>
      </c>
      <c r="L84" s="12">
        <v>170</v>
      </c>
      <c r="M84" s="12">
        <v>152</v>
      </c>
      <c r="N84" s="12">
        <v>173</v>
      </c>
      <c r="O84" s="12">
        <v>225</v>
      </c>
      <c r="P84" s="12">
        <v>163</v>
      </c>
      <c r="Q84" s="12">
        <v>165</v>
      </c>
      <c r="R84" s="12">
        <v>165</v>
      </c>
      <c r="S84" s="12">
        <v>149</v>
      </c>
    </row>
    <row r="85" spans="2:19" s="4" customFormat="1" ht="42" customHeight="1" x14ac:dyDescent="0.25">
      <c r="B85" s="20" t="s">
        <v>44</v>
      </c>
      <c r="C85" s="46"/>
      <c r="D85" s="12">
        <v>140</v>
      </c>
      <c r="E85" s="12">
        <v>208</v>
      </c>
      <c r="F85" s="46"/>
      <c r="G85" s="12">
        <v>376.25806451612902</v>
      </c>
      <c r="H85" s="46"/>
      <c r="I85" s="12">
        <v>55.741935483870968</v>
      </c>
      <c r="J85" s="46"/>
      <c r="K85" s="12">
        <v>156</v>
      </c>
      <c r="L85" s="12">
        <v>176</v>
      </c>
      <c r="M85" s="12">
        <v>88</v>
      </c>
      <c r="N85" s="12">
        <v>72</v>
      </c>
      <c r="O85" s="12">
        <v>92</v>
      </c>
      <c r="P85" s="12">
        <v>156</v>
      </c>
      <c r="Q85" s="12">
        <v>124</v>
      </c>
      <c r="R85" s="12">
        <v>132</v>
      </c>
      <c r="S85" s="12">
        <v>100</v>
      </c>
    </row>
    <row r="86" spans="2:19" s="4" customFormat="1" ht="42" customHeight="1" x14ac:dyDescent="0.25">
      <c r="B86" s="20" t="s">
        <v>45</v>
      </c>
      <c r="C86" s="46"/>
      <c r="D86" s="12">
        <v>16120</v>
      </c>
      <c r="E86" s="12">
        <v>14819</v>
      </c>
      <c r="F86" s="46"/>
      <c r="G86" s="12">
        <v>17024.806451612902</v>
      </c>
      <c r="H86" s="46"/>
      <c r="I86" s="12">
        <v>2522.1935483870966</v>
      </c>
      <c r="J86" s="46"/>
      <c r="K86" s="12">
        <v>14124</v>
      </c>
      <c r="L86" s="12">
        <v>19112</v>
      </c>
      <c r="M86" s="12">
        <v>17477</v>
      </c>
      <c r="N86" s="12">
        <v>15666</v>
      </c>
      <c r="O86" s="12">
        <v>19718</v>
      </c>
      <c r="P86" s="12">
        <v>17276</v>
      </c>
      <c r="Q86" s="12">
        <v>17813</v>
      </c>
      <c r="R86" s="12">
        <v>16177</v>
      </c>
      <c r="S86" s="12">
        <v>14224</v>
      </c>
    </row>
    <row r="87" spans="2:19" s="4" customFormat="1" ht="42" customHeight="1" x14ac:dyDescent="0.25">
      <c r="B87" s="20" t="s">
        <v>46</v>
      </c>
      <c r="C87" s="46"/>
      <c r="D87" s="12">
        <v>13</v>
      </c>
      <c r="E87" s="12">
        <v>44</v>
      </c>
      <c r="F87" s="46"/>
      <c r="G87" s="12">
        <v>51.387096774193552</v>
      </c>
      <c r="H87" s="46"/>
      <c r="I87" s="12">
        <v>7.612903225806452</v>
      </c>
      <c r="J87" s="46"/>
      <c r="K87" s="12">
        <v>40</v>
      </c>
      <c r="L87" s="12">
        <v>50</v>
      </c>
      <c r="M87" s="12">
        <v>104</v>
      </c>
      <c r="N87" s="12">
        <v>76</v>
      </c>
      <c r="O87" s="12">
        <v>64</v>
      </c>
      <c r="P87" s="12">
        <v>76</v>
      </c>
      <c r="Q87" s="12">
        <v>67</v>
      </c>
      <c r="R87" s="12">
        <v>76</v>
      </c>
      <c r="S87" s="12">
        <v>66</v>
      </c>
    </row>
    <row r="88" spans="2:19" s="4" customFormat="1" ht="42" customHeight="1" x14ac:dyDescent="0.25">
      <c r="B88" s="20" t="s">
        <v>47</v>
      </c>
      <c r="C88" s="46"/>
      <c r="D88" s="12">
        <v>3203</v>
      </c>
      <c r="E88" s="12">
        <v>2780</v>
      </c>
      <c r="F88" s="46"/>
      <c r="G88" s="12">
        <v>2281.0645161290322</v>
      </c>
      <c r="H88" s="46"/>
      <c r="I88" s="12">
        <v>337.93548387096774</v>
      </c>
      <c r="J88" s="46"/>
      <c r="K88" s="12">
        <v>2342</v>
      </c>
      <c r="L88" s="12">
        <v>3126</v>
      </c>
      <c r="M88" s="12">
        <v>3270</v>
      </c>
      <c r="N88" s="12">
        <v>3581</v>
      </c>
      <c r="O88" s="12">
        <v>3448</v>
      </c>
      <c r="P88" s="12">
        <v>3043</v>
      </c>
      <c r="Q88" s="12">
        <v>3021</v>
      </c>
      <c r="R88" s="12">
        <v>2735</v>
      </c>
      <c r="S88" s="12">
        <v>2345</v>
      </c>
    </row>
    <row r="89" spans="2:19" s="4" customFormat="1" ht="42" customHeight="1" x14ac:dyDescent="0.25">
      <c r="B89" s="20" t="s">
        <v>48</v>
      </c>
      <c r="C89" s="46"/>
      <c r="D89" s="12">
        <v>618</v>
      </c>
      <c r="E89" s="12">
        <v>597</v>
      </c>
      <c r="F89" s="46"/>
      <c r="G89" s="12">
        <v>635.80645161290317</v>
      </c>
      <c r="H89" s="46"/>
      <c r="I89" s="12">
        <v>94.193548387096769</v>
      </c>
      <c r="J89" s="46"/>
      <c r="K89" s="12">
        <v>719</v>
      </c>
      <c r="L89" s="12">
        <v>865</v>
      </c>
      <c r="M89" s="12">
        <v>889</v>
      </c>
      <c r="N89" s="12">
        <v>869</v>
      </c>
      <c r="O89" s="12">
        <v>794</v>
      </c>
      <c r="P89" s="12">
        <v>772</v>
      </c>
      <c r="Q89" s="12">
        <v>836</v>
      </c>
      <c r="R89" s="12">
        <v>738</v>
      </c>
      <c r="S89" s="12">
        <v>742</v>
      </c>
    </row>
    <row r="90" spans="2:19" s="4" customFormat="1" ht="42" customHeight="1" x14ac:dyDescent="0.25">
      <c r="B90" s="20" t="s">
        <v>49</v>
      </c>
      <c r="C90" s="46"/>
      <c r="D90" s="12">
        <v>643</v>
      </c>
      <c r="E90" s="12">
        <v>545</v>
      </c>
      <c r="F90" s="46"/>
      <c r="G90" s="12">
        <v>648</v>
      </c>
      <c r="H90" s="46"/>
      <c r="I90" s="12">
        <v>96</v>
      </c>
      <c r="J90" s="46"/>
      <c r="K90" s="12">
        <v>620</v>
      </c>
      <c r="L90" s="12">
        <v>631</v>
      </c>
      <c r="M90" s="12">
        <v>666</v>
      </c>
      <c r="N90" s="12">
        <v>626</v>
      </c>
      <c r="O90" s="12">
        <v>643</v>
      </c>
      <c r="P90" s="12">
        <v>638</v>
      </c>
      <c r="Q90" s="12">
        <v>635</v>
      </c>
      <c r="R90" s="12">
        <v>592</v>
      </c>
      <c r="S90" s="12">
        <v>596</v>
      </c>
    </row>
    <row r="91" spans="2:19" s="4" customFormat="1" ht="42" customHeight="1" x14ac:dyDescent="0.25">
      <c r="B91" s="20" t="s">
        <v>50</v>
      </c>
      <c r="C91" s="46"/>
      <c r="D91" s="12">
        <v>42</v>
      </c>
      <c r="E91" s="12">
        <v>38</v>
      </c>
      <c r="F91" s="46"/>
      <c r="G91" s="12">
        <v>34.838709677419352</v>
      </c>
      <c r="H91" s="46"/>
      <c r="I91" s="12">
        <v>5.161290322580645</v>
      </c>
      <c r="J91" s="46"/>
      <c r="K91" s="12">
        <v>55</v>
      </c>
      <c r="L91" s="12">
        <v>59</v>
      </c>
      <c r="M91" s="12">
        <v>60</v>
      </c>
      <c r="N91" s="12">
        <v>56</v>
      </c>
      <c r="O91" s="12">
        <v>48</v>
      </c>
      <c r="P91" s="12">
        <v>40</v>
      </c>
      <c r="Q91" s="12">
        <v>43</v>
      </c>
      <c r="R91" s="12">
        <v>37</v>
      </c>
      <c r="S91" s="12">
        <v>40</v>
      </c>
    </row>
    <row r="92" spans="2:19" s="4" customFormat="1" ht="42" customHeight="1" x14ac:dyDescent="0.25">
      <c r="B92" s="14" t="s">
        <v>1</v>
      </c>
      <c r="C92" s="15" t="s">
        <v>69</v>
      </c>
      <c r="D92" s="15">
        <f>SUM(D79:D91)</f>
        <v>22006</v>
      </c>
      <c r="E92" s="15">
        <f>SUM(E79:E91)</f>
        <v>20103</v>
      </c>
      <c r="F92" s="15" t="s">
        <v>69</v>
      </c>
      <c r="G92" s="15">
        <f>SUM(G79:G91)</f>
        <v>22210.548387096769</v>
      </c>
      <c r="H92" s="15" t="s">
        <v>69</v>
      </c>
      <c r="I92" s="15">
        <f>SUM(I79:I91)</f>
        <v>3290.4516129032254</v>
      </c>
      <c r="J92" s="15"/>
      <c r="K92" s="15">
        <f t="shared" ref="K92:Q92" si="30">SUM(K79:K91)</f>
        <v>19002</v>
      </c>
      <c r="L92" s="15">
        <f t="shared" si="30"/>
        <v>25162</v>
      </c>
      <c r="M92" s="15">
        <f t="shared" si="30"/>
        <v>23661</v>
      </c>
      <c r="N92" s="15">
        <f t="shared" si="30"/>
        <v>22101</v>
      </c>
      <c r="O92" s="15">
        <f t="shared" si="30"/>
        <v>26171</v>
      </c>
      <c r="P92" s="15">
        <f t="shared" si="30"/>
        <v>23117</v>
      </c>
      <c r="Q92" s="15">
        <f t="shared" si="30"/>
        <v>23602</v>
      </c>
      <c r="R92" s="15">
        <f>SUM(R79:R91)</f>
        <v>21507</v>
      </c>
      <c r="S92" s="15">
        <f>SUM(S79:S91)</f>
        <v>18976</v>
      </c>
    </row>
    <row r="93" spans="2:19" s="4" customFormat="1" ht="27" customHeight="1" x14ac:dyDescent="0.25">
      <c r="B93" s="29" t="s">
        <v>70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 s="4" customFormat="1" ht="35.25" customHeight="1" x14ac:dyDescent="0.25">
      <c r="B94" s="41" t="s">
        <v>51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2:19" s="4" customFormat="1" ht="43.5" customHeight="1" x14ac:dyDescent="0.25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2:19" s="4" customFormat="1" ht="40.5" customHeight="1" x14ac:dyDescent="0.25">
      <c r="B96" s="44" t="s">
        <v>71</v>
      </c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</row>
    <row r="97" spans="2:17" s="4" customFormat="1" ht="42" customHeight="1" x14ac:dyDescent="0.25">
      <c r="B97" s="48" t="s">
        <v>21</v>
      </c>
      <c r="C97" s="45" t="s">
        <v>53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</row>
    <row r="98" spans="2:17" s="4" customFormat="1" ht="94.5" customHeight="1" x14ac:dyDescent="0.25">
      <c r="B98" s="48"/>
      <c r="C98" s="9" t="s">
        <v>61</v>
      </c>
      <c r="D98" s="10" t="s">
        <v>4</v>
      </c>
      <c r="E98" s="10" t="s">
        <v>5</v>
      </c>
      <c r="F98" s="10" t="s">
        <v>6</v>
      </c>
      <c r="G98" s="9" t="s">
        <v>63</v>
      </c>
      <c r="H98" s="10" t="s">
        <v>7</v>
      </c>
      <c r="I98" s="10" t="s">
        <v>8</v>
      </c>
      <c r="J98" s="10" t="s">
        <v>9</v>
      </c>
      <c r="K98" s="10" t="s">
        <v>10</v>
      </c>
      <c r="L98" s="10" t="s">
        <v>11</v>
      </c>
      <c r="M98" s="10" t="s">
        <v>12</v>
      </c>
      <c r="N98" s="10" t="s">
        <v>13</v>
      </c>
      <c r="O98" s="10" t="s">
        <v>14</v>
      </c>
      <c r="P98" s="10" t="s">
        <v>15</v>
      </c>
    </row>
    <row r="99" spans="2:17" s="4" customFormat="1" ht="46.5" customHeight="1" x14ac:dyDescent="0.25">
      <c r="B99" s="33" t="s">
        <v>72</v>
      </c>
      <c r="C99" s="12" t="s">
        <v>90</v>
      </c>
      <c r="D99" s="34">
        <v>0.76569552728764878</v>
      </c>
      <c r="E99" s="34">
        <v>0.73500666370501999</v>
      </c>
      <c r="F99" s="34">
        <v>0.71327683615819204</v>
      </c>
      <c r="G99" s="12" t="s">
        <v>90</v>
      </c>
      <c r="H99" s="34">
        <v>0.68725141302072434</v>
      </c>
      <c r="I99" s="34">
        <v>0.72632457238214432</v>
      </c>
      <c r="J99" s="34">
        <v>0.73802264808362372</v>
      </c>
      <c r="K99" s="34">
        <v>0.70426118295526818</v>
      </c>
      <c r="L99" s="34">
        <v>0.67703643061809249</v>
      </c>
      <c r="M99" s="34">
        <v>0.7911900705767827</v>
      </c>
      <c r="N99" s="34">
        <v>0.879178605539637</v>
      </c>
      <c r="O99" s="34">
        <v>0.84326018808777425</v>
      </c>
      <c r="P99" s="34">
        <v>0.76600000000000001</v>
      </c>
    </row>
    <row r="100" spans="2:17" s="4" customFormat="1" ht="46.5" customHeight="1" x14ac:dyDescent="0.25">
      <c r="B100" s="33" t="s">
        <v>73</v>
      </c>
      <c r="C100" s="12" t="s">
        <v>91</v>
      </c>
      <c r="D100" s="35">
        <v>4.5291262135922334</v>
      </c>
      <c r="E100" s="35">
        <v>4.2641752577319592</v>
      </c>
      <c r="F100" s="35">
        <v>4.3804213135068153</v>
      </c>
      <c r="G100" s="12" t="s">
        <v>91</v>
      </c>
      <c r="H100" s="35">
        <v>4.2143774069319644</v>
      </c>
      <c r="I100" s="35">
        <v>4.1650717703349285</v>
      </c>
      <c r="J100" s="35">
        <v>3.93</v>
      </c>
      <c r="K100" s="35">
        <v>3.8227848101265822</v>
      </c>
      <c r="L100" s="35">
        <v>3.763367463026166</v>
      </c>
      <c r="M100" s="35">
        <v>3.9168674698795183</v>
      </c>
      <c r="N100" s="35">
        <v>4.5233415233415233</v>
      </c>
      <c r="O100" s="35">
        <v>4.1335697399527183</v>
      </c>
      <c r="P100" s="35">
        <v>4.0599999999999996</v>
      </c>
      <c r="Q100" s="36"/>
    </row>
    <row r="101" spans="2:17" s="4" customFormat="1" ht="46.5" customHeight="1" x14ac:dyDescent="0.25">
      <c r="B101" s="33" t="s">
        <v>74</v>
      </c>
      <c r="C101" s="12" t="s">
        <v>92</v>
      </c>
      <c r="D101" s="35">
        <v>33.262135922330103</v>
      </c>
      <c r="E101" s="35">
        <v>38.400000000000006</v>
      </c>
      <c r="F101" s="35">
        <v>42.506591865357656</v>
      </c>
      <c r="G101" s="12" t="s">
        <v>92</v>
      </c>
      <c r="H101" s="35">
        <v>45.970039284155384</v>
      </c>
      <c r="I101" s="35">
        <v>37.68</v>
      </c>
      <c r="J101" s="35">
        <v>33.484878048780494</v>
      </c>
      <c r="K101" s="35">
        <v>38.54727272727272</v>
      </c>
      <c r="L101" s="35">
        <v>43.2</v>
      </c>
      <c r="M101" s="35">
        <v>24.827987866531842</v>
      </c>
      <c r="N101" s="35">
        <v>14.88</v>
      </c>
      <c r="O101" s="35">
        <v>18.48</v>
      </c>
      <c r="P101" s="35">
        <v>29.77</v>
      </c>
    </row>
    <row r="102" spans="2:17" s="4" customFormat="1" ht="46.5" customHeight="1" x14ac:dyDescent="0.25">
      <c r="B102" s="33" t="s">
        <v>75</v>
      </c>
      <c r="C102" s="12" t="s">
        <v>93</v>
      </c>
      <c r="D102" s="34">
        <v>2.5142857142857144E-2</v>
      </c>
      <c r="E102" s="34">
        <v>2.368421052631579E-2</v>
      </c>
      <c r="F102" s="34">
        <v>3.4610630407911E-2</v>
      </c>
      <c r="G102" s="12" t="s">
        <v>93</v>
      </c>
      <c r="H102" s="34">
        <v>3.0026109660574413E-2</v>
      </c>
      <c r="I102" s="34">
        <v>2.9446407538280331E-2</v>
      </c>
      <c r="J102" s="34">
        <v>2.1151586368977675E-2</v>
      </c>
      <c r="K102" s="34">
        <v>4.1079812206572773E-2</v>
      </c>
      <c r="L102" s="34">
        <v>2.7811366384522369E-2</v>
      </c>
      <c r="M102" s="34">
        <v>2.7431421446384038E-2</v>
      </c>
      <c r="N102" s="34">
        <v>4.7557840616966579E-2</v>
      </c>
      <c r="O102" s="34">
        <v>2.7611044417767107E-2</v>
      </c>
      <c r="P102" s="34">
        <v>2.7199999999999998E-2</v>
      </c>
    </row>
    <row r="103" spans="2:17" s="4" customFormat="1" ht="46.5" customHeight="1" x14ac:dyDescent="0.25">
      <c r="B103" s="33" t="s">
        <v>76</v>
      </c>
      <c r="C103" s="12" t="s">
        <v>94</v>
      </c>
      <c r="D103" s="34">
        <v>2.6666666666666668E-2</v>
      </c>
      <c r="E103" s="34">
        <v>8.3333333333333332E-3</v>
      </c>
      <c r="F103" s="34">
        <v>2.0270270270270271E-2</v>
      </c>
      <c r="G103" s="12" t="s">
        <v>94</v>
      </c>
      <c r="H103" s="34">
        <v>1.3698630136986301E-2</v>
      </c>
      <c r="I103" s="34">
        <v>1.4084507042253521E-2</v>
      </c>
      <c r="J103" s="34">
        <v>1.4925373134328358E-2</v>
      </c>
      <c r="K103" s="34">
        <v>2.8985507246376812E-2</v>
      </c>
      <c r="L103" s="34">
        <v>0</v>
      </c>
      <c r="M103" s="34">
        <v>2.1897810218978103E-2</v>
      </c>
      <c r="N103" s="34">
        <v>1.9607843137254902E-2</v>
      </c>
      <c r="O103" s="34">
        <v>6.6666666666666671E-3</v>
      </c>
      <c r="P103" s="34">
        <v>0</v>
      </c>
    </row>
    <row r="104" spans="2:17" s="4" customFormat="1" ht="67.5" customHeight="1" x14ac:dyDescent="0.25">
      <c r="B104" s="33" t="s">
        <v>77</v>
      </c>
      <c r="C104" s="12" t="s">
        <v>96</v>
      </c>
      <c r="D104" s="34">
        <v>7.6252723311546838E-2</v>
      </c>
      <c r="E104" s="34">
        <v>1.1904761904761906E-3</v>
      </c>
      <c r="F104" s="34">
        <v>1.1904761904761906E-3</v>
      </c>
      <c r="G104" s="12" t="s">
        <v>95</v>
      </c>
      <c r="H104" s="34">
        <v>9.2378752886836026E-3</v>
      </c>
      <c r="I104" s="34">
        <v>0</v>
      </c>
      <c r="J104" s="34">
        <v>0</v>
      </c>
      <c r="K104" s="34">
        <v>2.4630541871921183E-3</v>
      </c>
      <c r="L104" s="34">
        <v>0</v>
      </c>
      <c r="M104" s="34">
        <v>1.2300123001230013E-3</v>
      </c>
      <c r="N104" s="34">
        <v>2.1008403361344537E-3</v>
      </c>
      <c r="O104" s="34">
        <v>1.1000000000000001E-3</v>
      </c>
      <c r="P104" s="37" t="s">
        <v>107</v>
      </c>
    </row>
    <row r="105" spans="2:17" s="4" customFormat="1" ht="78" customHeight="1" x14ac:dyDescent="0.25">
      <c r="B105" s="33" t="s">
        <v>78</v>
      </c>
      <c r="C105" s="12" t="s">
        <v>97</v>
      </c>
      <c r="D105" s="34">
        <v>4.1820418204182044E-2</v>
      </c>
      <c r="E105" s="34">
        <v>7.3011734028683176E-2</v>
      </c>
      <c r="F105" s="34">
        <v>5.1995163240628778E-2</v>
      </c>
      <c r="G105" s="12" t="s">
        <v>98</v>
      </c>
      <c r="H105" s="34">
        <v>6.2834224598930483E-2</v>
      </c>
      <c r="I105" s="34">
        <v>3.5437430786267994E-2</v>
      </c>
      <c r="J105" s="34">
        <v>3.5107587768969425E-2</v>
      </c>
      <c r="K105" s="34">
        <v>2.3489932885906041E-2</v>
      </c>
      <c r="L105" s="34">
        <v>3.6830357142857144E-2</v>
      </c>
      <c r="M105" s="34">
        <v>3.2412965186074429E-2</v>
      </c>
      <c r="N105" s="34">
        <v>3.1515151515151517E-2</v>
      </c>
      <c r="O105" s="34">
        <v>3.8596491228070177E-2</v>
      </c>
      <c r="P105" s="34">
        <v>3.2300000000000002E-2</v>
      </c>
    </row>
    <row r="106" spans="2:17" s="4" customFormat="1" ht="65.25" customHeight="1" x14ac:dyDescent="0.25">
      <c r="B106" s="33" t="s">
        <v>79</v>
      </c>
      <c r="C106" s="12" t="s">
        <v>97</v>
      </c>
      <c r="D106" s="34">
        <v>5.4120541205412057E-2</v>
      </c>
      <c r="E106" s="34">
        <v>3.911342894393742E-2</v>
      </c>
      <c r="F106" s="34">
        <v>5.4413542926239421E-2</v>
      </c>
      <c r="G106" s="12" t="s">
        <v>67</v>
      </c>
      <c r="H106" s="38" t="s">
        <v>108</v>
      </c>
      <c r="I106" s="39"/>
      <c r="J106" s="39"/>
      <c r="K106" s="39"/>
      <c r="L106" s="39"/>
      <c r="M106" s="39"/>
      <c r="N106" s="39"/>
      <c r="O106" s="39"/>
      <c r="P106" s="40"/>
    </row>
    <row r="107" spans="2:17" s="4" customFormat="1" ht="62.25" customHeight="1" x14ac:dyDescent="0.25">
      <c r="B107" s="33" t="s">
        <v>80</v>
      </c>
      <c r="C107" s="12" t="s">
        <v>99</v>
      </c>
      <c r="D107" s="34">
        <v>1</v>
      </c>
      <c r="E107" s="34">
        <v>1</v>
      </c>
      <c r="F107" s="34">
        <v>1</v>
      </c>
      <c r="G107" s="12" t="s">
        <v>67</v>
      </c>
      <c r="H107" s="38" t="s">
        <v>108</v>
      </c>
      <c r="I107" s="39"/>
      <c r="J107" s="39"/>
      <c r="K107" s="39"/>
      <c r="L107" s="39"/>
      <c r="M107" s="39"/>
      <c r="N107" s="39"/>
      <c r="O107" s="39"/>
      <c r="P107" s="40"/>
    </row>
    <row r="108" spans="2:17" s="4" customFormat="1" ht="63.75" customHeight="1" x14ac:dyDescent="0.25">
      <c r="B108" s="33" t="s">
        <v>81</v>
      </c>
      <c r="C108" s="12">
        <v>1</v>
      </c>
      <c r="D108" s="35">
        <v>1.2511833773898076</v>
      </c>
      <c r="E108" s="35">
        <v>1.1880494252166964</v>
      </c>
      <c r="F108" s="35">
        <v>1.3522468801868814</v>
      </c>
      <c r="G108" s="12">
        <v>1</v>
      </c>
      <c r="H108" s="35">
        <v>1.0764738427491241</v>
      </c>
      <c r="I108" s="35">
        <v>1.2813671850986661</v>
      </c>
      <c r="J108" s="35">
        <v>1.2071678859039774</v>
      </c>
      <c r="K108" s="35">
        <v>1.217188172373517</v>
      </c>
      <c r="L108" s="35">
        <v>1.3162230282166349</v>
      </c>
      <c r="M108" s="35">
        <v>1.3483125345792095</v>
      </c>
      <c r="N108" s="35">
        <v>1.3334357902501999</v>
      </c>
      <c r="O108" s="35">
        <v>1.3747464191307555</v>
      </c>
      <c r="P108" s="35">
        <v>1.36</v>
      </c>
    </row>
    <row r="109" spans="2:17" s="4" customFormat="1" ht="64.5" customHeight="1" x14ac:dyDescent="0.25">
      <c r="B109" s="33" t="s">
        <v>82</v>
      </c>
      <c r="C109" s="12" t="s">
        <v>100</v>
      </c>
      <c r="D109" s="34">
        <v>0.64410121590535652</v>
      </c>
      <c r="E109" s="34">
        <v>0.56865309172426681</v>
      </c>
      <c r="F109" s="34">
        <v>0.63350697361787933</v>
      </c>
      <c r="G109" s="12" t="s">
        <v>100</v>
      </c>
      <c r="H109" s="34">
        <v>0.82716721073630761</v>
      </c>
      <c r="I109" s="34">
        <v>0.89275090026616566</v>
      </c>
      <c r="J109" s="34">
        <v>0.90508836075563681</v>
      </c>
      <c r="K109" s="34">
        <v>0.96699427900836143</v>
      </c>
      <c r="L109" s="34">
        <v>0.91919940696812452</v>
      </c>
      <c r="M109" s="34">
        <v>0.81739409499358151</v>
      </c>
      <c r="N109" s="34">
        <v>0.80295976055869633</v>
      </c>
      <c r="O109" s="34">
        <v>0.85505638750231094</v>
      </c>
      <c r="P109" s="34">
        <v>0.72450000000000003</v>
      </c>
    </row>
    <row r="110" spans="2:17" s="4" customFormat="1" ht="58.5" customHeight="1" x14ac:dyDescent="0.25">
      <c r="B110" s="33" t="s">
        <v>83</v>
      </c>
      <c r="C110" s="12" t="s">
        <v>94</v>
      </c>
      <c r="D110" s="34">
        <v>9.1571548333010901E-4</v>
      </c>
      <c r="E110" s="34">
        <v>1.4105737716253405E-3</v>
      </c>
      <c r="F110" s="34">
        <v>1.6527606802534992E-3</v>
      </c>
      <c r="G110" s="12" t="s">
        <v>67</v>
      </c>
      <c r="H110" s="38" t="s">
        <v>108</v>
      </c>
      <c r="I110" s="39"/>
      <c r="J110" s="39"/>
      <c r="K110" s="39"/>
      <c r="L110" s="39"/>
      <c r="M110" s="39"/>
      <c r="N110" s="39"/>
      <c r="O110" s="39"/>
      <c r="P110" s="40"/>
    </row>
    <row r="111" spans="2:17" s="4" customFormat="1" ht="75" customHeight="1" x14ac:dyDescent="0.25">
      <c r="B111" s="33" t="s">
        <v>84</v>
      </c>
      <c r="C111" s="12" t="s">
        <v>67</v>
      </c>
      <c r="D111" s="38" t="s">
        <v>108</v>
      </c>
      <c r="E111" s="39"/>
      <c r="F111" s="40"/>
      <c r="G111" s="12" t="s">
        <v>101</v>
      </c>
      <c r="H111" s="12" t="s">
        <v>108</v>
      </c>
      <c r="I111" s="12" t="s">
        <v>108</v>
      </c>
      <c r="J111" s="12" t="s">
        <v>108</v>
      </c>
      <c r="K111" s="12" t="s">
        <v>108</v>
      </c>
      <c r="L111" s="12" t="s">
        <v>108</v>
      </c>
      <c r="M111" s="12" t="s">
        <v>108</v>
      </c>
      <c r="N111" s="12" t="s">
        <v>108</v>
      </c>
      <c r="O111" s="34">
        <v>8.6636343946285471E-2</v>
      </c>
      <c r="P111" s="34">
        <v>9.779316313284292E-2</v>
      </c>
    </row>
    <row r="112" spans="2:17" s="4" customFormat="1" ht="80.25" customHeight="1" x14ac:dyDescent="0.25">
      <c r="B112" s="33" t="s">
        <v>85</v>
      </c>
      <c r="C112" s="12" t="s">
        <v>67</v>
      </c>
      <c r="D112" s="38" t="s">
        <v>108</v>
      </c>
      <c r="E112" s="39"/>
      <c r="F112" s="40"/>
      <c r="G112" s="12" t="s">
        <v>102</v>
      </c>
      <c r="H112" s="37" t="s">
        <v>107</v>
      </c>
      <c r="I112" s="37" t="s">
        <v>107</v>
      </c>
      <c r="J112" s="37" t="s">
        <v>107</v>
      </c>
      <c r="K112" s="37" t="s">
        <v>107</v>
      </c>
      <c r="L112" s="37" t="s">
        <v>107</v>
      </c>
      <c r="M112" s="37" t="s">
        <v>107</v>
      </c>
      <c r="N112" s="37" t="s">
        <v>107</v>
      </c>
      <c r="O112" s="37" t="s">
        <v>107</v>
      </c>
      <c r="P112" s="37" t="s">
        <v>107</v>
      </c>
    </row>
    <row r="113" spans="2:16" s="4" customFormat="1" ht="69" customHeight="1" x14ac:dyDescent="0.25">
      <c r="B113" s="33" t="s">
        <v>86</v>
      </c>
      <c r="C113" s="12" t="s">
        <v>67</v>
      </c>
      <c r="D113" s="38" t="s">
        <v>108</v>
      </c>
      <c r="E113" s="39"/>
      <c r="F113" s="40"/>
      <c r="G113" s="12" t="s">
        <v>103</v>
      </c>
      <c r="H113" s="34">
        <v>0.82051282051282048</v>
      </c>
      <c r="I113" s="34">
        <v>0.87755102040816324</v>
      </c>
      <c r="J113" s="34">
        <v>0.92452830188679247</v>
      </c>
      <c r="K113" s="34">
        <v>0.97916666666666663</v>
      </c>
      <c r="L113" s="34">
        <v>0.94871794871794868</v>
      </c>
      <c r="M113" s="34">
        <v>1</v>
      </c>
      <c r="N113" s="34">
        <v>1</v>
      </c>
      <c r="O113" s="34">
        <v>1</v>
      </c>
      <c r="P113" s="37" t="s">
        <v>107</v>
      </c>
    </row>
    <row r="114" spans="2:16" s="4" customFormat="1" ht="72.75" customHeight="1" x14ac:dyDescent="0.25">
      <c r="B114" s="33" t="s">
        <v>87</v>
      </c>
      <c r="C114" s="12" t="s">
        <v>67</v>
      </c>
      <c r="D114" s="38" t="s">
        <v>108</v>
      </c>
      <c r="E114" s="39"/>
      <c r="F114" s="40"/>
      <c r="G114" s="12" t="s">
        <v>103</v>
      </c>
      <c r="H114" s="34">
        <v>0.82051282051282048</v>
      </c>
      <c r="I114" s="34">
        <v>0.87755102040816324</v>
      </c>
      <c r="J114" s="34">
        <v>0.92452830188679247</v>
      </c>
      <c r="K114" s="34">
        <v>0.97916666666666663</v>
      </c>
      <c r="L114" s="34">
        <v>0.94871794871794868</v>
      </c>
      <c r="M114" s="34">
        <v>1</v>
      </c>
      <c r="N114" s="34">
        <v>1</v>
      </c>
      <c r="O114" s="34">
        <v>1</v>
      </c>
      <c r="P114" s="37" t="s">
        <v>107</v>
      </c>
    </row>
    <row r="115" spans="2:16" s="4" customFormat="1" ht="23.25" customHeight="1" x14ac:dyDescent="0.25">
      <c r="B115" s="41" t="s">
        <v>109</v>
      </c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</row>
    <row r="116" spans="2:16" s="4" customFormat="1" ht="15" customHeight="1" x14ac:dyDescent="0.25">
      <c r="B116" s="41" t="s">
        <v>110</v>
      </c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 t="s">
        <v>88</v>
      </c>
      <c r="O116" s="41"/>
    </row>
    <row r="117" spans="2:16" s="4" customFormat="1" ht="15" customHeight="1" x14ac:dyDescent="0.25">
      <c r="B117" s="16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2:16" s="4" customFormat="1" ht="88.5" customHeight="1" x14ac:dyDescent="0.25">
      <c r="B118" s="16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2:16" s="3" customFormat="1" ht="15" customHeight="1" x14ac:dyDescent="0.25">
      <c r="B119" s="7"/>
      <c r="C119" s="2"/>
      <c r="D119" s="2"/>
    </row>
    <row r="120" spans="2:16" ht="23.25" customHeight="1" x14ac:dyDescent="0.3">
      <c r="B120" s="54" t="s">
        <v>89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2:16" ht="15" customHeight="1" x14ac:dyDescent="0.3">
      <c r="B121" s="54" t="s">
        <v>57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2:16" s="4" customFormat="1" ht="15" customHeight="1" x14ac:dyDescent="0.25">
      <c r="B122" s="16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2:16" s="4" customFormat="1" ht="15" customHeight="1" x14ac:dyDescent="0.25">
      <c r="B123" s="16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2:16" ht="35.1" customHeight="1" x14ac:dyDescent="0.3">
      <c r="B124" s="53" t="s">
        <v>58</v>
      </c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</row>
  </sheetData>
  <mergeCells count="57">
    <mergeCell ref="D19:D21"/>
    <mergeCell ref="E19:E21"/>
    <mergeCell ref="G19:G21"/>
    <mergeCell ref="B124:O124"/>
    <mergeCell ref="B77:B78"/>
    <mergeCell ref="B120:O120"/>
    <mergeCell ref="B97:B98"/>
    <mergeCell ref="B94:O94"/>
    <mergeCell ref="B121:O121"/>
    <mergeCell ref="B115:O115"/>
    <mergeCell ref="B96:P96"/>
    <mergeCell ref="C97:P97"/>
    <mergeCell ref="C79:C91"/>
    <mergeCell ref="F79:F91"/>
    <mergeCell ref="H79:H91"/>
    <mergeCell ref="H110:P110"/>
    <mergeCell ref="B8:S8"/>
    <mergeCell ref="B5:S5"/>
    <mergeCell ref="B6:S6"/>
    <mergeCell ref="B2:S2"/>
    <mergeCell ref="B3:S3"/>
    <mergeCell ref="C51:S51"/>
    <mergeCell ref="B58:S58"/>
    <mergeCell ref="C59:S59"/>
    <mergeCell ref="B9:B10"/>
    <mergeCell ref="C9:S9"/>
    <mergeCell ref="B16:S16"/>
    <mergeCell ref="B39:B40"/>
    <mergeCell ref="B51:B52"/>
    <mergeCell ref="B45:B46"/>
    <mergeCell ref="B17:B18"/>
    <mergeCell ref="B25:B26"/>
    <mergeCell ref="C17:S17"/>
    <mergeCell ref="B24:S24"/>
    <mergeCell ref="C25:S25"/>
    <mergeCell ref="C19:C21"/>
    <mergeCell ref="F19:F21"/>
    <mergeCell ref="B38:S38"/>
    <mergeCell ref="C39:S39"/>
    <mergeCell ref="B44:S44"/>
    <mergeCell ref="C45:S45"/>
    <mergeCell ref="B50:S50"/>
    <mergeCell ref="D114:F114"/>
    <mergeCell ref="B116:O116"/>
    <mergeCell ref="F53:F54"/>
    <mergeCell ref="H53:H54"/>
    <mergeCell ref="J53:J54"/>
    <mergeCell ref="B76:S76"/>
    <mergeCell ref="C77:S77"/>
    <mergeCell ref="J79:J91"/>
    <mergeCell ref="H106:P106"/>
    <mergeCell ref="H107:P107"/>
    <mergeCell ref="C53:C54"/>
    <mergeCell ref="B59:B60"/>
    <mergeCell ref="D111:F111"/>
    <mergeCell ref="D112:F112"/>
    <mergeCell ref="D113:F113"/>
  </mergeCells>
  <phoneticPr fontId="7" type="noConversion"/>
  <printOptions horizontalCentered="1"/>
  <pageMargins left="0.23622047244094491" right="3.937007874015748E-2" top="0.35433070866141736" bottom="0.74803149606299213" header="0.31496062992125984" footer="0.31496062992125984"/>
  <pageSetup paperSize="9" scale="23" fitToHeight="0" orientation="portrait" horizontalDpi="4294967292" verticalDpi="1200" r:id="rId1"/>
  <headerFooter>
    <oddFooter>&amp;C&amp;G</oddFooter>
  </headerFooter>
  <rowBreaks count="2" manualBreakCount="2">
    <brk id="48" max="18" man="1"/>
    <brk id="94" max="1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Consolidado 2024</vt:lpstr>
      <vt:lpstr>'Consolidado 2024'!Area_de_impressao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Crer Crer</cp:lastModifiedBy>
  <cp:lastPrinted>2024-01-12T21:11:48Z</cp:lastPrinted>
  <dcterms:created xsi:type="dcterms:W3CDTF">2021-11-17T19:16:09Z</dcterms:created>
  <dcterms:modified xsi:type="dcterms:W3CDTF">2024-01-19T10:44:47Z</dcterms:modified>
</cp:coreProperties>
</file>