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622-daniela\Desktop\DANIELA\Tratativa\CRER\"/>
    </mc:Choice>
  </mc:AlternateContent>
  <xr:revisionPtr revIDLastSave="0" documentId="13_ncr:1_{43B9B9B9-C5B3-4507-8A92-A541CD46502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Indicadores Produção" sheetId="4" r:id="rId1"/>
    <sheet name="Indicadores Desempenho" sheetId="3" r:id="rId2"/>
  </sheets>
  <definedNames>
    <definedName name="_xlnm.Print_Area" localSheetId="1">'Indicadores Desempenho'!$A$1:$D$45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9" i="4" l="1"/>
  <c r="G139" i="4"/>
  <c r="F139" i="4"/>
  <c r="E139" i="4"/>
  <c r="D139" i="4"/>
  <c r="H138" i="4"/>
  <c r="G138" i="4"/>
  <c r="F138" i="4"/>
  <c r="E138" i="4"/>
  <c r="D138" i="4"/>
  <c r="E137" i="4"/>
  <c r="D137" i="4"/>
  <c r="F136" i="4"/>
  <c r="D136" i="4"/>
  <c r="E130" i="4"/>
  <c r="D130" i="4"/>
  <c r="C130" i="4"/>
  <c r="F115" i="4"/>
  <c r="H141" i="4" s="1"/>
  <c r="E115" i="4"/>
  <c r="F141" i="4" s="1"/>
  <c r="D115" i="4"/>
  <c r="D141" i="4" s="1"/>
  <c r="K95" i="4"/>
  <c r="J95" i="4"/>
  <c r="H140" i="4" s="1"/>
  <c r="I95" i="4"/>
  <c r="G140" i="4" s="1"/>
  <c r="F95" i="4"/>
  <c r="E140" i="4" s="1"/>
  <c r="E95" i="4"/>
  <c r="D95" i="4"/>
  <c r="D140" i="4" s="1"/>
  <c r="C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H95" i="4" s="1"/>
  <c r="G84" i="4"/>
  <c r="H83" i="4"/>
  <c r="G83" i="4"/>
  <c r="H82" i="4"/>
  <c r="G82" i="4"/>
  <c r="G95" i="4" s="1"/>
  <c r="H78" i="4"/>
  <c r="G78" i="4"/>
  <c r="F78" i="4"/>
  <c r="E78" i="4"/>
  <c r="D78" i="4"/>
  <c r="C78" i="4"/>
  <c r="H72" i="4"/>
  <c r="H136" i="4" s="1"/>
  <c r="G72" i="4"/>
  <c r="G136" i="4" s="1"/>
  <c r="E72" i="4"/>
  <c r="E136" i="4" s="1"/>
  <c r="G69" i="4"/>
  <c r="G137" i="4" s="1"/>
  <c r="M68" i="4"/>
  <c r="N68" i="4" s="1"/>
  <c r="L68" i="4"/>
  <c r="F69" i="4" s="1"/>
  <c r="F66" i="4"/>
  <c r="D66" i="4"/>
  <c r="H65" i="4"/>
  <c r="H64" i="4"/>
  <c r="F63" i="4"/>
  <c r="D63" i="4"/>
  <c r="H63" i="4" s="1"/>
  <c r="H62" i="4"/>
  <c r="H61" i="4"/>
  <c r="H60" i="4"/>
  <c r="H59" i="4"/>
  <c r="H66" i="4" s="1"/>
  <c r="H58" i="4"/>
  <c r="H57" i="4"/>
  <c r="H56" i="4"/>
  <c r="G56" i="4"/>
  <c r="E56" i="4"/>
  <c r="H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F31" i="4"/>
  <c r="G30" i="4"/>
  <c r="F30" i="4"/>
  <c r="F53" i="4" s="1"/>
  <c r="E30" i="4"/>
  <c r="H27" i="4"/>
  <c r="H135" i="4" s="1"/>
  <c r="G27" i="4"/>
  <c r="G135" i="4" s="1"/>
  <c r="E27" i="4"/>
  <c r="E135" i="4" s="1"/>
  <c r="D27" i="4"/>
  <c r="D135" i="4" s="1"/>
  <c r="C27" i="4"/>
  <c r="F26" i="4"/>
  <c r="F25" i="4"/>
  <c r="F24" i="4"/>
  <c r="F23" i="4"/>
  <c r="F22" i="4"/>
  <c r="F21" i="4"/>
  <c r="F20" i="4"/>
  <c r="F19" i="4"/>
  <c r="F27" i="4" s="1"/>
  <c r="F135" i="4" s="1"/>
  <c r="F18" i="4"/>
  <c r="G15" i="4"/>
  <c r="G134" i="4" s="1"/>
  <c r="F15" i="4"/>
  <c r="F134" i="4" s="1"/>
  <c r="E15" i="4"/>
  <c r="E134" i="4" s="1"/>
  <c r="D15" i="4"/>
  <c r="D134" i="4" s="1"/>
  <c r="C15" i="4"/>
  <c r="H14" i="4"/>
  <c r="H13" i="4"/>
  <c r="H12" i="4"/>
  <c r="H15" i="4" s="1"/>
  <c r="H134" i="4" s="1"/>
  <c r="G9" i="4"/>
  <c r="G133" i="4" s="1"/>
  <c r="F9" i="4"/>
  <c r="F133" i="4" s="1"/>
  <c r="E9" i="4"/>
  <c r="E133" i="4" s="1"/>
  <c r="D9" i="4"/>
  <c r="D133" i="4" s="1"/>
  <c r="C9" i="4"/>
  <c r="H8" i="4"/>
  <c r="H7" i="4"/>
  <c r="H6" i="4"/>
  <c r="H9" i="4" s="1"/>
  <c r="H133" i="4" s="1"/>
  <c r="C18" i="3"/>
  <c r="F137" i="4" l="1"/>
  <c r="H69" i="4"/>
  <c r="H137" i="4" s="1"/>
  <c r="F140" i="4"/>
  <c r="D53" i="4"/>
  <c r="C8" i="3"/>
  <c r="C5" i="3"/>
  <c r="C12" i="3" l="1"/>
  <c r="C11" i="3" s="1"/>
  <c r="C28" i="3" l="1"/>
  <c r="C21" i="3"/>
  <c r="C43" i="3" l="1"/>
  <c r="C40" i="3"/>
  <c r="C37" i="3" l="1"/>
  <c r="C34" i="3"/>
  <c r="C15" i="3" l="1"/>
  <c r="C25" i="3"/>
</calcChain>
</file>

<file path=xl/sharedStrings.xml><?xml version="1.0" encoding="utf-8"?>
<sst xmlns="http://schemas.openxmlformats.org/spreadsheetml/2006/main" count="266" uniqueCount="169">
  <si>
    <t>1. Taxa de Ocupação Hospitalar</t>
  </si>
  <si>
    <t>Total de leitos operacionais-dia do período</t>
  </si>
  <si>
    <t>2. Tempo Médio de Permanência Hospitalar (dias)</t>
  </si>
  <si>
    <t>Total de saídas no período</t>
  </si>
  <si>
    <t>3. Índice de Intervalo de Substituição de Leito (horas)</t>
  </si>
  <si>
    <t>Índice de Intervalo de Substituição de Leito (dias)</t>
  </si>
  <si>
    <t>Taxa de Ocupação Hospitalar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</si>
  <si>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</si>
  <si>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</si>
  <si>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</si>
  <si>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</si>
  <si>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</si>
  <si>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</si>
  <si>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</si>
  <si>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</si>
  <si>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</si>
  <si>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</si>
  <si>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Total de exames de imagem realizados no período mutiplicado</t>
  </si>
  <si>
    <t>Total de atendimentos realizados mensalmente</t>
  </si>
  <si>
    <t>≤ 20%</t>
  </si>
  <si>
    <t>&lt; 5%</t>
  </si>
  <si>
    <t>≥ 70%</t>
  </si>
  <si>
    <t>4. Taxa de Readmissão Hospitalar (29 dias)</t>
  </si>
  <si>
    <t>5. Taxa de Readmissão em UTI (48 horas)</t>
  </si>
  <si>
    <t>Nº de consultas médicas e não médicas ofertadas</t>
  </si>
  <si>
    <t>Nº de consultas médicas e não médicas propostas nas metas da unidade</t>
  </si>
  <si>
    <t>≥ 85%</t>
  </si>
  <si>
    <t>&lt; 30</t>
  </si>
  <si>
    <t>6. Percentual de Ocorrência de Glosas no SIH - DATASUS</t>
  </si>
  <si>
    <t>&lt; 50%</t>
  </si>
  <si>
    <t xml:space="preserve">Número de cirurgias realizadas com TMAT expirado </t>
  </si>
  <si>
    <t>Número de cirurgias eletivas em lista de espera e encaminhado para unidade</t>
  </si>
  <si>
    <t>&lt; 25%</t>
  </si>
  <si>
    <t>≥ 80%</t>
  </si>
  <si>
    <t>Nº de casos de DAEI digitadas em tempo oportuno - até 7 dias</t>
  </si>
  <si>
    <t>Nº de casos de DAEI investigadas em tempo oportuno - até 48 horas da data da notificação</t>
  </si>
  <si>
    <t xml:space="preserve">Nº de casos de DAEI notificadas (no período/mês) </t>
  </si>
  <si>
    <t>≤ 7%</t>
  </si>
  <si>
    <t>≤ 5%</t>
  </si>
  <si>
    <t>Não se aplica</t>
  </si>
  <si>
    <t>8. Percentual de cirurgias eletivas realizadas com TMAT (Tempo máximo aceitável para tratamento) expirado (↓) para o primeiro ano</t>
  </si>
  <si>
    <t>9. Percentual de cirurgias eletivas realizadas com TMAT (Tempo máximo aceitável para tratamento) expirado (↓) para o segundo ano</t>
  </si>
  <si>
    <t>10. Razão de Quantitativo de consultas ofertadas</t>
  </si>
  <si>
    <t>11. Percentual de Exames de Imagem com resultado disponibilizado em até 10 dias</t>
  </si>
  <si>
    <t>12. Percentual de Casos de Doenças/Agravos/Eventos de Notificação Compulsório Imediata (DAEI) Digitadas Oportunamente - até 7 dias</t>
  </si>
  <si>
    <t>13. Percentual de Casos de Doenças/Agravos/Eventos de Notificação Compulsório Imediata (DAEI) investigados oportunamente - até 48 horas da data da notificação</t>
  </si>
  <si>
    <t>7. Percentual de Suspensão de Cirurgias Eletivas por Condições Operacionais</t>
  </si>
  <si>
    <t>E-SINA</t>
  </si>
  <si>
    <t>E-SINA, porém no gráfico está 4,29</t>
  </si>
  <si>
    <t>E-SINA, porém no gráfico está 23,32</t>
  </si>
  <si>
    <t>Total de Pacientes-dia no período</t>
  </si>
  <si>
    <t>CENTRO ESTADUAL DE REABILITAÇÃO E READAPTAÇÃO DR. HENRIQUE SANTILLO - CRER</t>
  </si>
  <si>
    <t>META/MENSAL</t>
  </si>
  <si>
    <t>≤ 7 dias</t>
  </si>
  <si>
    <t>INDICADORES DE DESEMPENHO MARÇO 2024</t>
  </si>
  <si>
    <t>MAR/24</t>
  </si>
  <si>
    <r>
      <rPr>
        <b/>
        <i/>
        <sz val="10"/>
        <rFont val="Arial"/>
        <family val="2"/>
      </rPr>
      <t>Nota Explicativa</t>
    </r>
    <r>
      <rPr>
        <i/>
        <sz val="10"/>
        <rFont val="Arial"/>
        <family val="2"/>
      </rPr>
      <t xml:space="preserve">: Os dados referente ao indicador supracitado (nº. 6) se refere a competência de </t>
    </r>
    <r>
      <rPr>
        <b/>
        <i/>
        <sz val="10"/>
        <rFont val="Arial"/>
        <family val="2"/>
      </rPr>
      <t>Fevereiro/2024</t>
    </r>
    <r>
      <rPr>
        <i/>
        <sz val="10"/>
        <rFont val="Arial"/>
        <family val="2"/>
      </rPr>
      <t xml:space="preserve">. Informamos que não é possível a apresentação dos dados referente a competência de março/2024 devido ao fluxo de faturamento e apresentação das contas à Regulação Estadual. </t>
    </r>
  </si>
  <si>
    <t>MARÇO/2024</t>
  </si>
  <si>
    <t>INTERNAÇÕES HOSPITALARES</t>
  </si>
  <si>
    <t>Meta mês cheio
01 a 31/03/24</t>
  </si>
  <si>
    <t>Realizado
01 a 31/03/24</t>
  </si>
  <si>
    <t>Meta
proporcional
01 a 27/03/24</t>
  </si>
  <si>
    <t>Realizado
01 a 27/03/24</t>
  </si>
  <si>
    <t>Meta proporcional
28 a 31/03/24</t>
  </si>
  <si>
    <t>Realizado
28 a 31/03/24</t>
  </si>
  <si>
    <t>Clínica Cirúrgica</t>
  </si>
  <si>
    <t>Clínica Médica</t>
  </si>
  <si>
    <t>Reabilitação</t>
  </si>
  <si>
    <t>Total</t>
  </si>
  <si>
    <t>CIRURGIAS ELETIVAS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</si>
  <si>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</si>
  <si>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</si>
  <si>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</si>
  <si>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TOTAL</t>
  </si>
  <si>
    <t>ATENDIMENTO AMBULATORIAL</t>
  </si>
  <si>
    <t>Consulta Médica na Atenção Especializada</t>
  </si>
  <si>
    <t>Consulta Multiprofissional na Atenção Especializada</t>
  </si>
  <si>
    <t>Consulta Multiprofissional - Aconselhamento Genético</t>
  </si>
  <si>
    <t>Atendimento odontologico PNE - Consulta</t>
  </si>
  <si>
    <t>Atendimento odontologico PNE - Procedimentos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</si>
  <si>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</si>
  <si>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</si>
  <si>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</si>
  <si>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</si>
  <si>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 DETALHADO (CONSULTAS MÉDICAS)</t>
  </si>
  <si>
    <t>Acupuntura</t>
  </si>
  <si>
    <t>Anestesiologia</t>
  </si>
  <si>
    <t>Angiologia</t>
  </si>
  <si>
    <t>Cardiologia</t>
  </si>
  <si>
    <t>Cirurgia Geral</t>
  </si>
  <si>
    <t>Cirurgia Plástica</t>
  </si>
  <si>
    <t>Cirurgia Torácica</t>
  </si>
  <si>
    <t>Cirurgia Vascular</t>
  </si>
  <si>
    <t xml:space="preserve">Clínico Geral </t>
  </si>
  <si>
    <t>Endocrinologia</t>
  </si>
  <si>
    <t>Fisiatria</t>
  </si>
  <si>
    <t>Geneticista</t>
  </si>
  <si>
    <t>Geriatria</t>
  </si>
  <si>
    <t>Infectologia</t>
  </si>
  <si>
    <t>Neurocirurgia</t>
  </si>
  <si>
    <t>Neurologia</t>
  </si>
  <si>
    <t>Neuropediatria</t>
  </si>
  <si>
    <t>Nutrologia</t>
  </si>
  <si>
    <t>Oftalmologia</t>
  </si>
  <si>
    <t>Ortopedia/Traumatologia</t>
  </si>
  <si>
    <t>Otorrinolaringologia</t>
  </si>
  <si>
    <t xml:space="preserve">Pneumologia/Tisiologia </t>
  </si>
  <si>
    <t>Urologia</t>
  </si>
  <si>
    <t>ATENDIMENTO AMBULATORIAL DETALHADO (CONSULTAS MULTI)</t>
  </si>
  <si>
    <t>Arte Terapeuta</t>
  </si>
  <si>
    <t>Educador Fisico</t>
  </si>
  <si>
    <t>Enfermagem</t>
  </si>
  <si>
    <t>Fisioterapeuta</t>
  </si>
  <si>
    <t xml:space="preserve">Fonoaudiologia </t>
  </si>
  <si>
    <t xml:space="preserve">Musicoterapeuta </t>
  </si>
  <si>
    <t xml:space="preserve">Nutricionista </t>
  </si>
  <si>
    <t>Odontologia (Ambulatório CRER)</t>
  </si>
  <si>
    <t>Psicologia</t>
  </si>
  <si>
    <t>Terapia Ocupacional</t>
  </si>
  <si>
    <t>SAD</t>
  </si>
  <si>
    <t>Serviço de Atenção Domiciliar -SAD</t>
  </si>
  <si>
    <t>TERAPIAS ESPECIALIZADAS</t>
  </si>
  <si>
    <t>Sessões Especializadas</t>
  </si>
  <si>
    <t>OFICINA ORTOPÉDICA + APARELHOS AUDITIVOS</t>
  </si>
  <si>
    <t xml:space="preserve">Fixa </t>
  </si>
  <si>
    <t>Itinerante</t>
  </si>
  <si>
    <t>Próteses Auditivas</t>
  </si>
  <si>
    <t>SADT EXTERNO - OFERTADOS</t>
  </si>
  <si>
    <t>Ofertado 
01 a 31/03/24</t>
  </si>
  <si>
    <t>Ofertado
01 a 27/03/24</t>
  </si>
  <si>
    <t>Ofertado
28 a 31/03/24</t>
  </si>
  <si>
    <t>Regulação</t>
  </si>
  <si>
    <t>Ambulatório CRER</t>
  </si>
  <si>
    <t>Bera (Brainstem Evoked Response Audimetry)</t>
  </si>
  <si>
    <t xml:space="preserve">Doppler (MMII, MMSS, carótida e transcraniano) </t>
  </si>
  <si>
    <t>Ecocardiograma (transesofagico, de stress, transtorácico)</t>
  </si>
  <si>
    <t>Eletrocardiograma</t>
  </si>
  <si>
    <t>Eletroencefalograma</t>
  </si>
  <si>
    <t>Eletroneuromiografia</t>
  </si>
  <si>
    <t>Espirometria</t>
  </si>
  <si>
    <t>Laboratório de Análises Clínica</t>
  </si>
  <si>
    <t>Laboratório de Genética</t>
  </si>
  <si>
    <t>Radiologia</t>
  </si>
  <si>
    <t>Ressonância Nuclear Magnética</t>
  </si>
  <si>
    <t>Tomografia Computadorizada</t>
  </si>
  <si>
    <t>Videolaringoscopia</t>
  </si>
  <si>
    <t>SADT EXTERNO - REALIZADOS</t>
  </si>
  <si>
    <t>*NTMC</t>
  </si>
  <si>
    <t xml:space="preserve">Fluoroscopia </t>
  </si>
  <si>
    <t xml:space="preserve">Imitanciometria </t>
  </si>
  <si>
    <t xml:space="preserve">Laboratório de Marcha </t>
  </si>
  <si>
    <t xml:space="preserve">Otoemissões </t>
  </si>
  <si>
    <t>*Não tem meta contratada</t>
  </si>
  <si>
    <t>SADT INTERNO (INTERNAÇÃO CRER)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</si>
  <si>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</si>
  <si>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</si>
  <si>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</si>
  <si>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</si>
  <si>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</si>
  <si>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</si>
  <si>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LINHAS DE CONTRATAÇÕES</t>
  </si>
  <si>
    <t>Internação (Saídas Hospitalares)</t>
  </si>
  <si>
    <t>Cirurgias Eletivas</t>
  </si>
  <si>
    <t>Atendimento Ambulatorial</t>
  </si>
  <si>
    <t>Terapias Especializadas</t>
  </si>
  <si>
    <t>Oficina Ortopédica</t>
  </si>
  <si>
    <t>Prótese Auditivas</t>
  </si>
  <si>
    <t>SADT Externo (Ofertados)</t>
  </si>
  <si>
    <t>SADT Externo (Realizados)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</si>
</sst>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0;[Red]#,##0"/>
  </numFmts>
  <fonts count="29" x14ac:knownFonts="1">
    <font>
      <sz val="11"/>
      <color rgb="FF000000"/>
      <name val="Calibri"/>
      <charset val="1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Calibri"/>
      <family val="2"/>
    </font>
    <font>
      <sz val="11"/>
      <color rgb="FF000000"/>
      <name val="Arial"/>
      <family val="2"/>
    </font>
    <font>
      <b/>
      <sz val="13"/>
      <color theme="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1" tint="0.499984740745262"/>
      <name val="Arial"/>
      <family val="2"/>
    </font>
    <font>
      <sz val="13"/>
      <color rgb="FF000000"/>
      <name val="Arial"/>
      <family val="2"/>
    </font>
    <font>
      <sz val="12"/>
      <color theme="1"/>
      <name val="Arial"/>
      <family val="2"/>
    </font>
    <font>
      <b/>
      <sz val="13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4" tint="0.79998168889431442"/>
        <bgColor rgb="FFE7E6E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rgb="FFFFFFFF"/>
        <bgColor rgb="FFEDEDED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5" fillId="0" borderId="0"/>
  </cellStyleXfs>
  <cellXfs count="222">
    <xf numFmtId="0" fontId="0" fillId="0" borderId="0" xfId="0"/>
    <xf numFmtId="0" fontId="3" fillId="0" borderId="0" xfId="0" applyFont="1"/>
    <xf numFmtId="166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2" fontId="1" fillId="6" borderId="1" xfId="0" applyNumberFormat="1" applyFont="1" applyFill="1" applyBorder="1" applyAlignment="1">
      <alignment horizontal="center" vertical="center"/>
    </xf>
    <xf numFmtId="2" fontId="1" fillId="6" borderId="1" xfId="1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7" fillId="5" borderId="1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6" fillId="0" borderId="11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2" xfId="0" applyFont="1" applyBorder="1"/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9" fontId="20" fillId="0" borderId="0" xfId="1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49" fontId="7" fillId="9" borderId="19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 wrapText="1"/>
    </xf>
    <xf numFmtId="0" fontId="22" fillId="0" borderId="0" xfId="0" applyFont="1"/>
    <xf numFmtId="166" fontId="16" fillId="0" borderId="0" xfId="0" applyNumberFormat="1" applyFont="1" applyAlignment="1">
      <alignment horizontal="center"/>
    </xf>
    <xf numFmtId="0" fontId="9" fillId="0" borderId="2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1" fontId="16" fillId="0" borderId="0" xfId="0" applyNumberFormat="1" applyFont="1"/>
    <xf numFmtId="0" fontId="7" fillId="10" borderId="19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/>
    </xf>
    <xf numFmtId="1" fontId="7" fillId="10" borderId="19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6" fillId="0" borderId="6" xfId="0" applyFont="1" applyBorder="1"/>
    <xf numFmtId="0" fontId="9" fillId="0" borderId="26" xfId="2" applyFont="1" applyBorder="1" applyAlignment="1">
      <alignment horizontal="justify" vertical="center" wrapText="1"/>
    </xf>
    <xf numFmtId="1" fontId="7" fillId="10" borderId="19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3" fontId="16" fillId="0" borderId="0" xfId="0" applyNumberFormat="1" applyFont="1"/>
    <xf numFmtId="0" fontId="9" fillId="0" borderId="26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9" fillId="2" borderId="28" xfId="0" applyFont="1" applyFill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7" fillId="10" borderId="29" xfId="0" applyFont="1" applyFill="1" applyBorder="1" applyAlignment="1">
      <alignment horizontal="center" vertical="center" wrapText="1"/>
    </xf>
    <xf numFmtId="3" fontId="7" fillId="10" borderId="30" xfId="0" applyNumberFormat="1" applyFont="1" applyFill="1" applyBorder="1" applyAlignment="1">
      <alignment horizontal="center" vertical="center" wrapText="1"/>
    </xf>
    <xf numFmtId="3" fontId="7" fillId="10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1" fontId="9" fillId="11" borderId="3" xfId="0" applyNumberFormat="1" applyFont="1" applyFill="1" applyBorder="1" applyAlignment="1">
      <alignment horizontal="center" vertical="center"/>
    </xf>
    <xf numFmtId="1" fontId="9" fillId="11" borderId="21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3" fontId="9" fillId="0" borderId="32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3" fontId="9" fillId="0" borderId="33" xfId="0" applyNumberFormat="1" applyFont="1" applyBorder="1" applyAlignment="1">
      <alignment horizontal="center" vertical="center" wrapText="1"/>
    </xf>
    <xf numFmtId="3" fontId="7" fillId="10" borderId="19" xfId="0" applyNumberFormat="1" applyFont="1" applyFill="1" applyBorder="1" applyAlignment="1">
      <alignment horizontal="center" vertical="center"/>
    </xf>
    <xf numFmtId="0" fontId="16" fillId="0" borderId="34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9" fontId="16" fillId="0" borderId="0" xfId="1" applyFont="1"/>
    <xf numFmtId="9" fontId="16" fillId="0" borderId="0" xfId="0" applyNumberFormat="1" applyFont="1"/>
    <xf numFmtId="0" fontId="9" fillId="0" borderId="37" xfId="0" applyFont="1" applyBorder="1" applyAlignment="1">
      <alignment horizontal="left" vertical="center" wrapText="1"/>
    </xf>
    <xf numFmtId="0" fontId="9" fillId="12" borderId="38" xfId="0" applyFont="1" applyFill="1" applyBorder="1" applyAlignment="1">
      <alignment horizontal="center" vertical="center" wrapText="1"/>
    </xf>
    <xf numFmtId="0" fontId="9" fillId="12" borderId="39" xfId="0" applyFont="1" applyFill="1" applyBorder="1" applyAlignment="1">
      <alignment horizontal="center" vertical="center" wrapText="1"/>
    </xf>
    <xf numFmtId="1" fontId="9" fillId="12" borderId="39" xfId="0" applyNumberFormat="1" applyFont="1" applyFill="1" applyBorder="1" applyAlignment="1">
      <alignment horizontal="center" vertical="center" wrapText="1"/>
    </xf>
    <xf numFmtId="3" fontId="9" fillId="12" borderId="39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3" fontId="9" fillId="12" borderId="29" xfId="0" applyNumberFormat="1" applyFont="1" applyFill="1" applyBorder="1" applyAlignment="1">
      <alignment horizontal="center" vertical="center" wrapText="1"/>
    </xf>
    <xf numFmtId="3" fontId="9" fillId="12" borderId="30" xfId="0" applyNumberFormat="1" applyFont="1" applyFill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1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3" fontId="9" fillId="12" borderId="45" xfId="0" applyNumberFormat="1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9" borderId="47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15" xfId="0" applyNumberFormat="1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17" fontId="7" fillId="9" borderId="17" xfId="0" applyNumberFormat="1" applyFont="1" applyFill="1" applyBorder="1" applyAlignment="1">
      <alignment horizontal="center" vertical="center" wrapText="1"/>
    </xf>
    <xf numFmtId="17" fontId="7" fillId="9" borderId="48" xfId="0" applyNumberFormat="1" applyFont="1" applyFill="1" applyBorder="1" applyAlignment="1">
      <alignment horizontal="center" vertical="center" wrapText="1"/>
    </xf>
    <xf numFmtId="49" fontId="7" fillId="9" borderId="16" xfId="0" applyNumberFormat="1" applyFont="1" applyFill="1" applyBorder="1" applyAlignment="1">
      <alignment horizontal="center" vertical="center" wrapText="1"/>
    </xf>
    <xf numFmtId="17" fontId="7" fillId="9" borderId="18" xfId="0" applyNumberFormat="1" applyFont="1" applyFill="1" applyBorder="1" applyAlignment="1">
      <alignment horizontal="center" vertical="center" wrapText="1"/>
    </xf>
    <xf numFmtId="0" fontId="23" fillId="0" borderId="27" xfId="2" applyFont="1" applyBorder="1" applyAlignment="1">
      <alignment horizontal="left" vertical="center" wrapText="1"/>
    </xf>
    <xf numFmtId="167" fontId="23" fillId="0" borderId="3" xfId="2" applyNumberFormat="1" applyFont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/>
    </xf>
    <xf numFmtId="1" fontId="23" fillId="11" borderId="3" xfId="0" applyNumberFormat="1" applyFont="1" applyFill="1" applyBorder="1" applyAlignment="1">
      <alignment horizontal="center" vertical="center"/>
    </xf>
    <xf numFmtId="0" fontId="23" fillId="0" borderId="26" xfId="2" applyFont="1" applyBorder="1" applyAlignment="1">
      <alignment horizontal="left" vertical="center" wrapText="1"/>
    </xf>
    <xf numFmtId="167" fontId="23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8" xfId="2" applyFont="1" applyBorder="1" applyAlignment="1">
      <alignment horizontal="left" vertical="center" wrapText="1"/>
    </xf>
    <xf numFmtId="167" fontId="23" fillId="0" borderId="2" xfId="2" applyNumberFormat="1" applyFont="1" applyBorder="1" applyAlignment="1">
      <alignment horizontal="center" vertical="center" wrapText="1"/>
    </xf>
    <xf numFmtId="167" fontId="7" fillId="10" borderId="19" xfId="0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7" fontId="23" fillId="0" borderId="3" xfId="2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7" fontId="23" fillId="0" borderId="1" xfId="2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/>
    </xf>
    <xf numFmtId="167" fontId="23" fillId="0" borderId="2" xfId="2" applyNumberFormat="1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28" fillId="2" borderId="36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3" fontId="9" fillId="0" borderId="4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49" xfId="0" applyFont="1" applyBorder="1" applyAlignment="1">
      <alignment horizontal="left" vertical="center" wrapText="1"/>
    </xf>
    <xf numFmtId="3" fontId="9" fillId="0" borderId="49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9" fillId="0" borderId="0" xfId="0" applyFont="1" applyFill="1"/>
    <xf numFmtId="0" fontId="21" fillId="0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_BPA OUTUBRO 2" xfId="2" xr:uid="{70EA5F26-274E-4CC7-82F0-0731CE57939B}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AFD095"/>
      <rgbColor rgb="00808080"/>
      <rgbColor rgb="009999FF"/>
      <rgbColor rgb="00993366"/>
      <rgbColor rgb="00E2F0D9"/>
      <rgbColor rgb="00E6E6FF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111111"/>
      <rgbColor rgb="0040404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1647825</xdr:colOff>
      <xdr:row>0</xdr:row>
      <xdr:rowOff>19051</xdr:rowOff>
    </xdr:from>
    <xdr:to>
      <xdr:col>10</xdr:col>
      <xdr:colOff>901700</xdr:colOff>
      <xdr:row>0</xdr:row>
      <xdr:rowOff>800101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9A9E6-15B6-48F2-8457-2B945DE6C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0" y="19051"/>
          <a:ext cx="38258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19050</xdr:rowOff>
    </xdr:from>
    <xdr:to>
      <xdr:col>1</xdr:col>
      <xdr:colOff>1419225</xdr:colOff>
      <xdr:row>0</xdr:row>
      <xdr:rowOff>704850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949471-E762-4060-8406-4A6DA8586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9050"/>
          <a:ext cx="96202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700F382-725D-42B6-B175-4947786C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6683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80B6171-5390-4A90-8FAD-3DF17BD52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62B2-C6F5-43F6-94E0-A73ECAE0FF2B}">
  <dimension ref="A1:N142"/>
  <sheetViews>
    <sheetView showGridLines="0" tabSelected="1" topLeftCell="B1" workbookViewId="0">
      <selection activeCell="O7" sqref="O7"/>
    </sheetView>
  </sheetViews>
  <sheetFormatPr defaultColWidth="9" defaultRowHeight="14" x14ac:dyDescent="0.3"/>
  <cols>
    <col min="1" max="1" width="9" style="61" hidden="1" customWidth="1"/>
    <col min="2" max="2" width="73.7265625" style="61" customWidth="1"/>
    <col min="3" max="3" width="27.26953125" style="61" customWidth="1"/>
    <col min="4" max="4" width="24.7265625" style="61" customWidth="1"/>
    <col min="5" max="6" width="26.81640625" style="61" customWidth="1"/>
    <col min="7" max="7" width="28.7265625" style="61" customWidth="1"/>
    <col min="8" max="8" width="24.54296875" style="61" customWidth="1"/>
    <col min="9" max="9" width="22" style="61" customWidth="1"/>
    <col min="10" max="10" width="19" style="61" customWidth="1"/>
    <col min="11" max="11" width="18.7265625" style="61" bestFit="1" customWidth="1"/>
    <col min="12" max="939" width="8.7265625" style="61" customWidth="1"/>
    <col min="940" max="943" width="9" style="61"/>
    <col min="944" max="949" width="11.54296875" style="61" customWidth="1"/>
    <col min="950" max="16384" width="9" style="61"/>
  </cols>
  <sheetData>
    <row r="1" spans="1:12" ht="64.5" customHeight="1" thickBot="1" x14ac:dyDescent="0.35">
      <c r="A1" s="59"/>
      <c r="B1" s="60"/>
      <c r="C1" s="60"/>
      <c r="D1" s="60"/>
      <c r="E1" s="60"/>
      <c r="F1" s="60"/>
      <c r="G1" s="60"/>
      <c r="H1" s="60"/>
    </row>
    <row r="2" spans="1:12" ht="39" customHeight="1" x14ac:dyDescent="0.3">
      <c r="A2" s="62"/>
      <c r="B2" s="63" t="s">
        <v>51</v>
      </c>
      <c r="C2" s="64"/>
      <c r="D2" s="64"/>
      <c r="E2" s="64"/>
      <c r="F2" s="64"/>
      <c r="G2" s="64"/>
      <c r="H2" s="64"/>
      <c r="I2" s="64"/>
      <c r="J2" s="64"/>
      <c r="K2" s="65"/>
    </row>
    <row r="3" spans="1:12" ht="26.25" customHeight="1" thickBot="1" x14ac:dyDescent="0.35">
      <c r="A3" s="62"/>
      <c r="B3" s="66" t="s">
        <v>57</v>
      </c>
      <c r="C3" s="67"/>
      <c r="D3" s="67"/>
      <c r="E3" s="67"/>
      <c r="F3" s="67"/>
      <c r="G3" s="67"/>
      <c r="H3" s="67"/>
      <c r="I3" s="67"/>
      <c r="J3" s="67"/>
      <c r="K3" s="68"/>
      <c r="L3" s="220"/>
    </row>
    <row r="4" spans="1:12" ht="25.5" customHeight="1" thickBot="1" x14ac:dyDescent="0.35">
      <c r="A4" s="62"/>
      <c r="B4" s="69"/>
      <c r="C4" s="69"/>
      <c r="D4" s="69"/>
      <c r="E4" s="69"/>
      <c r="F4" s="69"/>
      <c r="G4" s="69"/>
      <c r="H4" s="69"/>
      <c r="I4" s="69"/>
      <c r="J4" s="69"/>
      <c r="K4" s="70"/>
      <c r="L4" s="221"/>
    </row>
    <row r="5" spans="1:12" ht="57" customHeight="1" thickBot="1" x14ac:dyDescent="0.35">
      <c r="A5" s="62"/>
      <c r="B5" s="71" t="s">
        <v>58</v>
      </c>
      <c r="C5" s="72" t="s">
        <v>59</v>
      </c>
      <c r="D5" s="73" t="s">
        <v>60</v>
      </c>
      <c r="E5" s="73" t="s">
        <v>61</v>
      </c>
      <c r="F5" s="73" t="s">
        <v>62</v>
      </c>
      <c r="G5" s="73" t="s">
        <v>63</v>
      </c>
      <c r="H5" s="73" t="s">
        <v>64</v>
      </c>
    </row>
    <row r="6" spans="1:12" ht="21" customHeight="1" x14ac:dyDescent="0.35">
      <c r="A6" s="62"/>
      <c r="B6" s="74" t="s">
        <v>65</v>
      </c>
      <c r="C6" s="75">
        <v>803</v>
      </c>
      <c r="D6" s="76">
        <v>848</v>
      </c>
      <c r="E6" s="76">
        <v>713</v>
      </c>
      <c r="F6" s="76">
        <v>747</v>
      </c>
      <c r="G6" s="76">
        <v>106</v>
      </c>
      <c r="H6" s="76">
        <f>D6-F6</f>
        <v>101</v>
      </c>
      <c r="I6" s="77"/>
      <c r="J6" s="78"/>
    </row>
    <row r="7" spans="1:12" ht="21" customHeight="1" x14ac:dyDescent="0.3">
      <c r="A7" s="62"/>
      <c r="B7" s="79" t="s">
        <v>66</v>
      </c>
      <c r="C7" s="80">
        <v>67</v>
      </c>
      <c r="D7" s="81">
        <v>56</v>
      </c>
      <c r="E7" s="76">
        <v>59</v>
      </c>
      <c r="F7" s="76">
        <v>47</v>
      </c>
      <c r="G7" s="76">
        <v>9</v>
      </c>
      <c r="H7" s="76">
        <f>D7-F7</f>
        <v>9</v>
      </c>
      <c r="J7" s="78"/>
    </row>
    <row r="8" spans="1:12" ht="21" customHeight="1" thickBot="1" x14ac:dyDescent="0.35">
      <c r="A8" s="62"/>
      <c r="B8" s="82" t="s">
        <v>67</v>
      </c>
      <c r="C8" s="12">
        <v>31</v>
      </c>
      <c r="D8" s="83">
        <v>31</v>
      </c>
      <c r="E8" s="76">
        <v>28</v>
      </c>
      <c r="F8" s="76">
        <v>29</v>
      </c>
      <c r="G8" s="76">
        <v>4</v>
      </c>
      <c r="H8" s="76">
        <f>D8-F8</f>
        <v>2</v>
      </c>
      <c r="J8" s="84"/>
    </row>
    <row r="9" spans="1:12" ht="23.25" customHeight="1" thickBot="1" x14ac:dyDescent="0.4">
      <c r="A9" s="62"/>
      <c r="B9" s="85" t="s">
        <v>68</v>
      </c>
      <c r="C9" s="86">
        <f>SUM(C6:C8)</f>
        <v>901</v>
      </c>
      <c r="D9" s="85">
        <f>SUM(D6:D8)</f>
        <v>935</v>
      </c>
      <c r="E9" s="87">
        <f>SUM(E6:E8)</f>
        <v>800</v>
      </c>
      <c r="F9" s="87">
        <f t="shared" ref="F9:H9" si="0">SUM(F6:F8)</f>
        <v>823</v>
      </c>
      <c r="G9" s="87">
        <f>SUM(G6:G8)</f>
        <v>119</v>
      </c>
      <c r="H9" s="87">
        <f t="shared" si="0"/>
        <v>112</v>
      </c>
      <c r="I9" s="88"/>
      <c r="J9" s="84"/>
    </row>
    <row r="10" spans="1:12" ht="21" customHeight="1" thickBot="1" x14ac:dyDescent="0.35">
      <c r="A10" s="62"/>
      <c r="B10" s="89"/>
      <c r="C10" s="89"/>
      <c r="D10" s="89"/>
      <c r="E10" s="90"/>
      <c r="F10" s="91"/>
      <c r="G10" s="91"/>
      <c r="H10" s="91"/>
    </row>
    <row r="11" spans="1:12" ht="55.5" customHeight="1" thickBot="1" x14ac:dyDescent="0.35">
      <c r="A11" s="62"/>
      <c r="B11" s="71" t="s">
        <v>69</v>
      </c>
      <c r="C11" s="72" t="s">
        <v>59</v>
      </c>
      <c r="D11" s="73" t="s">
        <v>60</v>
      </c>
      <c r="E11" s="73" t="s">
        <v>61</v>
      </c>
      <c r="F11" s="73" t="s">
        <v>62</v>
      </c>
      <c r="G11" s="73" t="s">
        <v>63</v>
      </c>
      <c r="H11" s="73" t="s">
        <v>64</v>
      </c>
    </row>
    <row r="12" spans="1:12" ht="30" customHeight="1" x14ac:dyDescent="0.3">
      <c r="A12" s="62"/>
      <c r="B12" s="92" t="s">
        <v>70</v>
      </c>
      <c r="C12" s="75">
        <v>345</v>
      </c>
      <c r="D12" s="76">
        <v>232</v>
      </c>
      <c r="E12" s="76">
        <v>306</v>
      </c>
      <c r="F12" s="76">
        <v>212</v>
      </c>
      <c r="G12" s="76">
        <v>45</v>
      </c>
      <c r="H12" s="76">
        <f>D12-F12</f>
        <v>20</v>
      </c>
    </row>
    <row r="13" spans="1:12" ht="35.25" customHeight="1" x14ac:dyDescent="0.3">
      <c r="A13" s="62"/>
      <c r="B13" s="92" t="s">
        <v>71</v>
      </c>
      <c r="C13" s="75">
        <v>369</v>
      </c>
      <c r="D13" s="76">
        <v>570</v>
      </c>
      <c r="E13" s="76">
        <v>328</v>
      </c>
      <c r="F13" s="76">
        <v>507</v>
      </c>
      <c r="G13" s="76">
        <v>49</v>
      </c>
      <c r="H13" s="76">
        <f t="shared" ref="H13:H14" si="1">D13-F13</f>
        <v>63</v>
      </c>
    </row>
    <row r="14" spans="1:12" ht="30" customHeight="1" thickBot="1" x14ac:dyDescent="0.35">
      <c r="A14" s="62"/>
      <c r="B14" s="92" t="s">
        <v>72</v>
      </c>
      <c r="C14" s="75">
        <v>89</v>
      </c>
      <c r="D14" s="76">
        <v>21</v>
      </c>
      <c r="E14" s="76">
        <v>79</v>
      </c>
      <c r="F14" s="76">
        <v>18</v>
      </c>
      <c r="G14" s="76">
        <v>12</v>
      </c>
      <c r="H14" s="76">
        <f t="shared" si="1"/>
        <v>3</v>
      </c>
    </row>
    <row r="15" spans="1:12" ht="27" customHeight="1" thickBot="1" x14ac:dyDescent="0.35">
      <c r="A15" s="62"/>
      <c r="B15" s="85" t="s">
        <v>73</v>
      </c>
      <c r="C15" s="86">
        <f t="shared" ref="C15:H15" si="2">SUM(C12:C14)</f>
        <v>803</v>
      </c>
      <c r="D15" s="85">
        <f t="shared" si="2"/>
        <v>823</v>
      </c>
      <c r="E15" s="93">
        <f t="shared" si="2"/>
        <v>713</v>
      </c>
      <c r="F15" s="85">
        <f t="shared" si="2"/>
        <v>737</v>
      </c>
      <c r="G15" s="93">
        <f t="shared" si="2"/>
        <v>106</v>
      </c>
      <c r="H15" s="85">
        <f t="shared" si="2"/>
        <v>86</v>
      </c>
    </row>
    <row r="16" spans="1:12" ht="21" customHeight="1" thickBot="1" x14ac:dyDescent="0.35">
      <c r="A16" s="62"/>
      <c r="B16" s="89"/>
      <c r="C16" s="89"/>
      <c r="D16" s="89"/>
      <c r="E16" s="90"/>
    </row>
    <row r="17" spans="1:14" ht="56.25" customHeight="1" thickBot="1" x14ac:dyDescent="0.35">
      <c r="A17" s="62"/>
      <c r="B17" s="71" t="s">
        <v>74</v>
      </c>
      <c r="C17" s="72" t="s">
        <v>59</v>
      </c>
      <c r="D17" s="73" t="s">
        <v>60</v>
      </c>
      <c r="E17" s="73" t="s">
        <v>61</v>
      </c>
      <c r="F17" s="73" t="s">
        <v>62</v>
      </c>
      <c r="G17" s="73" t="s">
        <v>63</v>
      </c>
      <c r="H17" s="73" t="s">
        <v>64</v>
      </c>
    </row>
    <row r="18" spans="1:14" ht="21" customHeight="1" x14ac:dyDescent="0.3">
      <c r="A18" s="62"/>
      <c r="B18" s="94" t="s">
        <v>75</v>
      </c>
      <c r="C18" s="95">
        <v>11535</v>
      </c>
      <c r="D18" s="96">
        <v>10767</v>
      </c>
      <c r="E18" s="96">
        <v>10245</v>
      </c>
      <c r="F18" s="96">
        <f>D18-H18</f>
        <v>10086</v>
      </c>
      <c r="G18" s="96">
        <v>1518</v>
      </c>
      <c r="H18" s="96">
        <v>681</v>
      </c>
      <c r="J18" s="97"/>
    </row>
    <row r="19" spans="1:14" ht="21" customHeight="1" x14ac:dyDescent="0.3">
      <c r="A19" s="62"/>
      <c r="B19" s="98" t="s">
        <v>76</v>
      </c>
      <c r="C19" s="99">
        <v>4732</v>
      </c>
      <c r="D19" s="100">
        <v>4836</v>
      </c>
      <c r="E19" s="100">
        <v>4203</v>
      </c>
      <c r="F19" s="96">
        <f t="shared" ref="F19:F26" si="3">D19-H19</f>
        <v>4653</v>
      </c>
      <c r="G19" s="100">
        <v>623</v>
      </c>
      <c r="H19" s="96">
        <v>183</v>
      </c>
      <c r="J19" s="97"/>
    </row>
    <row r="20" spans="1:14" ht="21" customHeight="1" x14ac:dyDescent="0.3">
      <c r="A20" s="62"/>
      <c r="B20" s="98" t="s">
        <v>77</v>
      </c>
      <c r="C20" s="99">
        <v>20</v>
      </c>
      <c r="D20" s="100">
        <v>21</v>
      </c>
      <c r="E20" s="100">
        <v>18</v>
      </c>
      <c r="F20" s="96">
        <f t="shared" si="3"/>
        <v>20</v>
      </c>
      <c r="G20" s="100">
        <v>3</v>
      </c>
      <c r="H20" s="96">
        <v>1</v>
      </c>
      <c r="J20" s="97"/>
    </row>
    <row r="21" spans="1:14" ht="23.25" customHeight="1" x14ac:dyDescent="0.3">
      <c r="A21" s="62"/>
      <c r="B21" s="98" t="s">
        <v>78</v>
      </c>
      <c r="C21" s="99">
        <v>60</v>
      </c>
      <c r="D21" s="100">
        <v>45</v>
      </c>
      <c r="E21" s="100">
        <v>53</v>
      </c>
      <c r="F21" s="96">
        <f t="shared" si="3"/>
        <v>40</v>
      </c>
      <c r="G21" s="100">
        <v>8</v>
      </c>
      <c r="H21" s="96">
        <v>5</v>
      </c>
      <c r="J21" s="97"/>
    </row>
    <row r="22" spans="1:14" ht="21" customHeight="1" x14ac:dyDescent="0.3">
      <c r="A22" s="62"/>
      <c r="B22" s="98" t="s">
        <v>79</v>
      </c>
      <c r="C22" s="99">
        <v>120</v>
      </c>
      <c r="D22" s="101">
        <v>90</v>
      </c>
      <c r="E22" s="101">
        <v>107</v>
      </c>
      <c r="F22" s="96">
        <f t="shared" si="3"/>
        <v>85</v>
      </c>
      <c r="G22" s="101">
        <v>16</v>
      </c>
      <c r="H22" s="96">
        <v>5</v>
      </c>
      <c r="J22" s="97"/>
      <c r="N22" s="102"/>
    </row>
    <row r="23" spans="1:14" ht="21" customHeight="1" x14ac:dyDescent="0.3">
      <c r="A23" s="62"/>
      <c r="B23" s="103" t="s">
        <v>80</v>
      </c>
      <c r="C23" s="104">
        <v>40</v>
      </c>
      <c r="D23" s="105">
        <v>33</v>
      </c>
      <c r="E23" s="105">
        <v>36</v>
      </c>
      <c r="F23" s="96">
        <f t="shared" si="3"/>
        <v>29</v>
      </c>
      <c r="G23" s="105">
        <v>5</v>
      </c>
      <c r="H23" s="96">
        <v>4</v>
      </c>
      <c r="J23" s="97"/>
      <c r="N23" s="102"/>
    </row>
    <row r="24" spans="1:14" ht="21" customHeight="1" x14ac:dyDescent="0.3">
      <c r="A24" s="62"/>
      <c r="B24" s="103" t="s">
        <v>81</v>
      </c>
      <c r="C24" s="104">
        <v>80</v>
      </c>
      <c r="D24" s="105">
        <v>140</v>
      </c>
      <c r="E24" s="105">
        <v>71</v>
      </c>
      <c r="F24" s="96">
        <f>D24-H24</f>
        <v>132</v>
      </c>
      <c r="G24" s="105">
        <v>11</v>
      </c>
      <c r="H24" s="96">
        <v>8</v>
      </c>
      <c r="J24" s="97"/>
      <c r="N24" s="102"/>
    </row>
    <row r="25" spans="1:14" ht="21" customHeight="1" x14ac:dyDescent="0.3">
      <c r="A25" s="62"/>
      <c r="B25" s="103" t="s">
        <v>82</v>
      </c>
      <c r="C25" s="104">
        <v>10</v>
      </c>
      <c r="D25" s="106">
        <v>21</v>
      </c>
      <c r="E25" s="106">
        <v>9</v>
      </c>
      <c r="F25" s="96">
        <f>D25-H25</f>
        <v>20</v>
      </c>
      <c r="G25" s="106">
        <v>1</v>
      </c>
      <c r="H25" s="96">
        <v>1</v>
      </c>
      <c r="J25" s="97"/>
      <c r="N25" s="102"/>
    </row>
    <row r="26" spans="1:14" ht="21" customHeight="1" thickBot="1" x14ac:dyDescent="0.35">
      <c r="A26" s="62"/>
      <c r="B26" s="107" t="s">
        <v>83</v>
      </c>
      <c r="C26" s="104">
        <v>30</v>
      </c>
      <c r="D26" s="106">
        <v>17</v>
      </c>
      <c r="E26" s="106">
        <v>27</v>
      </c>
      <c r="F26" s="96">
        <f t="shared" si="3"/>
        <v>15</v>
      </c>
      <c r="G26" s="106">
        <v>4</v>
      </c>
      <c r="H26" s="96">
        <v>2</v>
      </c>
      <c r="J26" s="97"/>
      <c r="N26" s="102"/>
    </row>
    <row r="27" spans="1:14" ht="21" customHeight="1" thickBot="1" x14ac:dyDescent="0.35">
      <c r="A27" s="62"/>
      <c r="B27" s="108" t="s">
        <v>68</v>
      </c>
      <c r="C27" s="109">
        <f t="shared" ref="C27" si="4">SUM(C18:C26)</f>
        <v>16627</v>
      </c>
      <c r="D27" s="110">
        <f>SUM(D18:D26)</f>
        <v>15970</v>
      </c>
      <c r="E27" s="110">
        <f>SUM(E18:E26)</f>
        <v>14769</v>
      </c>
      <c r="F27" s="110">
        <f>SUM(F18:F26)</f>
        <v>15080</v>
      </c>
      <c r="G27" s="110">
        <f>SUM(G18:G26)</f>
        <v>2189</v>
      </c>
      <c r="H27" s="110">
        <f>SUM(H18:H26)</f>
        <v>890</v>
      </c>
      <c r="J27" s="97"/>
    </row>
    <row r="28" spans="1:14" ht="21" customHeight="1" thickBot="1" x14ac:dyDescent="0.35">
      <c r="A28" s="62"/>
      <c r="B28" s="111"/>
      <c r="C28" s="111"/>
      <c r="D28" s="111"/>
      <c r="E28" s="112"/>
    </row>
    <row r="29" spans="1:14" ht="55.5" customHeight="1" thickBot="1" x14ac:dyDescent="0.35">
      <c r="A29" s="62"/>
      <c r="B29" s="113" t="s">
        <v>84</v>
      </c>
      <c r="C29" s="72" t="s">
        <v>59</v>
      </c>
      <c r="D29" s="73" t="s">
        <v>60</v>
      </c>
      <c r="E29" s="73" t="s">
        <v>61</v>
      </c>
      <c r="F29" s="73" t="s">
        <v>62</v>
      </c>
      <c r="G29" s="73" t="s">
        <v>63</v>
      </c>
      <c r="H29" s="73" t="s">
        <v>64</v>
      </c>
    </row>
    <row r="30" spans="1:14" ht="21" customHeight="1" x14ac:dyDescent="0.3">
      <c r="A30" s="62"/>
      <c r="B30" s="94" t="s">
        <v>85</v>
      </c>
      <c r="C30" s="114">
        <v>11535</v>
      </c>
      <c r="D30" s="115">
        <v>346</v>
      </c>
      <c r="E30" s="114">
        <f>C30/30.4*27</f>
        <v>10244.901315789473</v>
      </c>
      <c r="F30" s="115">
        <f>D30-H30</f>
        <v>332</v>
      </c>
      <c r="G30" s="114">
        <f>C30/30.4*4</f>
        <v>1517.7631578947369</v>
      </c>
      <c r="H30" s="116">
        <v>14</v>
      </c>
    </row>
    <row r="31" spans="1:14" ht="21" customHeight="1" x14ac:dyDescent="0.3">
      <c r="A31" s="62"/>
      <c r="B31" s="117" t="s">
        <v>86</v>
      </c>
      <c r="C31" s="118"/>
      <c r="D31" s="115">
        <v>708</v>
      </c>
      <c r="E31" s="118"/>
      <c r="F31" s="115">
        <f t="shared" ref="F31:F52" si="5">D31-H31</f>
        <v>672</v>
      </c>
      <c r="G31" s="118"/>
      <c r="H31" s="116">
        <v>36</v>
      </c>
    </row>
    <row r="32" spans="1:14" ht="21" customHeight="1" x14ac:dyDescent="0.3">
      <c r="A32" s="62"/>
      <c r="B32" s="98" t="s">
        <v>87</v>
      </c>
      <c r="C32" s="118"/>
      <c r="D32" s="115">
        <v>0</v>
      </c>
      <c r="E32" s="118"/>
      <c r="F32" s="115">
        <f t="shared" si="5"/>
        <v>0</v>
      </c>
      <c r="G32" s="118"/>
      <c r="H32" s="116">
        <v>0</v>
      </c>
    </row>
    <row r="33" spans="1:8" ht="21" customHeight="1" x14ac:dyDescent="0.3">
      <c r="A33" s="62"/>
      <c r="B33" s="119" t="s">
        <v>88</v>
      </c>
      <c r="C33" s="118"/>
      <c r="D33" s="115">
        <v>779</v>
      </c>
      <c r="E33" s="118"/>
      <c r="F33" s="115">
        <f t="shared" si="5"/>
        <v>711</v>
      </c>
      <c r="G33" s="118"/>
      <c r="H33" s="116">
        <v>68</v>
      </c>
    </row>
    <row r="34" spans="1:8" ht="21" customHeight="1" x14ac:dyDescent="0.3">
      <c r="A34" s="62"/>
      <c r="B34" s="98" t="s">
        <v>89</v>
      </c>
      <c r="C34" s="118"/>
      <c r="D34" s="115">
        <v>602</v>
      </c>
      <c r="E34" s="118"/>
      <c r="F34" s="115">
        <f t="shared" si="5"/>
        <v>582</v>
      </c>
      <c r="G34" s="118"/>
      <c r="H34" s="116">
        <v>20</v>
      </c>
    </row>
    <row r="35" spans="1:8" ht="21" customHeight="1" x14ac:dyDescent="0.3">
      <c r="A35" s="62"/>
      <c r="B35" s="98" t="s">
        <v>90</v>
      </c>
      <c r="C35" s="118"/>
      <c r="D35" s="115">
        <v>10</v>
      </c>
      <c r="E35" s="118"/>
      <c r="F35" s="115">
        <f t="shared" si="5"/>
        <v>9</v>
      </c>
      <c r="G35" s="118"/>
      <c r="H35" s="116">
        <v>1</v>
      </c>
    </row>
    <row r="36" spans="1:8" ht="21" customHeight="1" x14ac:dyDescent="0.3">
      <c r="A36" s="62"/>
      <c r="B36" s="98" t="s">
        <v>91</v>
      </c>
      <c r="C36" s="118"/>
      <c r="D36" s="115">
        <v>15</v>
      </c>
      <c r="E36" s="118"/>
      <c r="F36" s="115">
        <f t="shared" si="5"/>
        <v>13</v>
      </c>
      <c r="G36" s="118"/>
      <c r="H36" s="116">
        <v>2</v>
      </c>
    </row>
    <row r="37" spans="1:8" ht="21" customHeight="1" x14ac:dyDescent="0.3">
      <c r="A37" s="62"/>
      <c r="B37" s="98" t="s">
        <v>92</v>
      </c>
      <c r="C37" s="118"/>
      <c r="D37" s="115">
        <v>422</v>
      </c>
      <c r="E37" s="118"/>
      <c r="F37" s="115">
        <f t="shared" si="5"/>
        <v>402</v>
      </c>
      <c r="G37" s="118"/>
      <c r="H37" s="116">
        <v>20</v>
      </c>
    </row>
    <row r="38" spans="1:8" ht="21" customHeight="1" x14ac:dyDescent="0.3">
      <c r="A38" s="62"/>
      <c r="B38" s="98" t="s">
        <v>93</v>
      </c>
      <c r="C38" s="118"/>
      <c r="D38" s="115">
        <f>104+12</f>
        <v>116</v>
      </c>
      <c r="E38" s="118"/>
      <c r="F38" s="115">
        <f t="shared" si="5"/>
        <v>115</v>
      </c>
      <c r="G38" s="118"/>
      <c r="H38" s="116">
        <v>1</v>
      </c>
    </row>
    <row r="39" spans="1:8" ht="21" customHeight="1" x14ac:dyDescent="0.3">
      <c r="A39" s="62"/>
      <c r="B39" s="98" t="s">
        <v>94</v>
      </c>
      <c r="C39" s="118"/>
      <c r="D39" s="115">
        <v>113</v>
      </c>
      <c r="E39" s="118"/>
      <c r="F39" s="115">
        <f t="shared" si="5"/>
        <v>99</v>
      </c>
      <c r="G39" s="118"/>
      <c r="H39" s="116">
        <v>14</v>
      </c>
    </row>
    <row r="40" spans="1:8" ht="21" customHeight="1" x14ac:dyDescent="0.3">
      <c r="A40" s="62"/>
      <c r="B40" s="98" t="s">
        <v>95</v>
      </c>
      <c r="C40" s="118"/>
      <c r="D40" s="115">
        <v>967</v>
      </c>
      <c r="E40" s="118"/>
      <c r="F40" s="115">
        <f t="shared" si="5"/>
        <v>921</v>
      </c>
      <c r="G40" s="118"/>
      <c r="H40" s="116">
        <v>46</v>
      </c>
    </row>
    <row r="41" spans="1:8" ht="21" customHeight="1" x14ac:dyDescent="0.3">
      <c r="A41" s="62"/>
      <c r="B41" s="98" t="s">
        <v>96</v>
      </c>
      <c r="C41" s="118"/>
      <c r="D41" s="115">
        <v>83</v>
      </c>
      <c r="E41" s="118"/>
      <c r="F41" s="115">
        <f t="shared" si="5"/>
        <v>74</v>
      </c>
      <c r="G41" s="118"/>
      <c r="H41" s="116">
        <v>9</v>
      </c>
    </row>
    <row r="42" spans="1:8" ht="21" customHeight="1" x14ac:dyDescent="0.3">
      <c r="A42" s="62"/>
      <c r="B42" s="98" t="s">
        <v>97</v>
      </c>
      <c r="C42" s="118"/>
      <c r="D42" s="115">
        <v>73</v>
      </c>
      <c r="E42" s="118"/>
      <c r="F42" s="115">
        <f t="shared" si="5"/>
        <v>65</v>
      </c>
      <c r="G42" s="118"/>
      <c r="H42" s="116">
        <v>8</v>
      </c>
    </row>
    <row r="43" spans="1:8" ht="24.75" customHeight="1" x14ac:dyDescent="0.3">
      <c r="A43" s="62"/>
      <c r="B43" s="98" t="s">
        <v>98</v>
      </c>
      <c r="C43" s="118"/>
      <c r="D43" s="115">
        <v>30</v>
      </c>
      <c r="E43" s="118"/>
      <c r="F43" s="115">
        <f t="shared" si="5"/>
        <v>24</v>
      </c>
      <c r="G43" s="118"/>
      <c r="H43" s="116">
        <v>6</v>
      </c>
    </row>
    <row r="44" spans="1:8" ht="21" customHeight="1" x14ac:dyDescent="0.3">
      <c r="A44" s="62"/>
      <c r="B44" s="98" t="s">
        <v>99</v>
      </c>
      <c r="C44" s="118"/>
      <c r="D44" s="115">
        <v>0</v>
      </c>
      <c r="E44" s="118"/>
      <c r="F44" s="115">
        <f t="shared" si="5"/>
        <v>0</v>
      </c>
      <c r="G44" s="118"/>
      <c r="H44" s="116">
        <v>0</v>
      </c>
    </row>
    <row r="45" spans="1:8" ht="21" customHeight="1" x14ac:dyDescent="0.3">
      <c r="A45" s="62"/>
      <c r="B45" s="98" t="s">
        <v>100</v>
      </c>
      <c r="C45" s="118"/>
      <c r="D45" s="115">
        <v>442</v>
      </c>
      <c r="E45" s="118"/>
      <c r="F45" s="115">
        <f t="shared" si="5"/>
        <v>407</v>
      </c>
      <c r="G45" s="118"/>
      <c r="H45" s="116">
        <v>35</v>
      </c>
    </row>
    <row r="46" spans="1:8" ht="21" customHeight="1" x14ac:dyDescent="0.3">
      <c r="A46" s="62"/>
      <c r="B46" s="98" t="s">
        <v>101</v>
      </c>
      <c r="C46" s="118"/>
      <c r="D46" s="115">
        <v>31</v>
      </c>
      <c r="E46" s="118"/>
      <c r="F46" s="115">
        <f t="shared" si="5"/>
        <v>27</v>
      </c>
      <c r="G46" s="118"/>
      <c r="H46" s="116">
        <v>4</v>
      </c>
    </row>
    <row r="47" spans="1:8" ht="21" customHeight="1" x14ac:dyDescent="0.3">
      <c r="A47" s="62"/>
      <c r="B47" s="98" t="s">
        <v>102</v>
      </c>
      <c r="C47" s="118"/>
      <c r="D47" s="115">
        <v>23</v>
      </c>
      <c r="E47" s="118"/>
      <c r="F47" s="115">
        <f t="shared" si="5"/>
        <v>20</v>
      </c>
      <c r="G47" s="118"/>
      <c r="H47" s="116">
        <v>3</v>
      </c>
    </row>
    <row r="48" spans="1:8" ht="21" customHeight="1" x14ac:dyDescent="0.3">
      <c r="A48" s="62"/>
      <c r="B48" s="98" t="s">
        <v>103</v>
      </c>
      <c r="C48" s="118"/>
      <c r="D48" s="115">
        <v>114</v>
      </c>
      <c r="E48" s="118"/>
      <c r="F48" s="115">
        <f>D48-H48</f>
        <v>99</v>
      </c>
      <c r="G48" s="118"/>
      <c r="H48" s="116">
        <v>15</v>
      </c>
    </row>
    <row r="49" spans="1:10" ht="21" customHeight="1" x14ac:dyDescent="0.3">
      <c r="A49" s="62"/>
      <c r="B49" s="98" t="s">
        <v>104</v>
      </c>
      <c r="C49" s="118"/>
      <c r="D49" s="115">
        <v>3910</v>
      </c>
      <c r="E49" s="118"/>
      <c r="F49" s="115">
        <f t="shared" si="5"/>
        <v>3689</v>
      </c>
      <c r="G49" s="118"/>
      <c r="H49" s="116">
        <v>221</v>
      </c>
    </row>
    <row r="50" spans="1:10" ht="21" customHeight="1" x14ac:dyDescent="0.3">
      <c r="A50" s="62"/>
      <c r="B50" s="98" t="s">
        <v>105</v>
      </c>
      <c r="C50" s="118"/>
      <c r="D50" s="115">
        <v>1627</v>
      </c>
      <c r="E50" s="118"/>
      <c r="F50" s="115">
        <f t="shared" si="5"/>
        <v>1521</v>
      </c>
      <c r="G50" s="118"/>
      <c r="H50" s="116">
        <v>106</v>
      </c>
    </row>
    <row r="51" spans="1:10" ht="22.5" customHeight="1" x14ac:dyDescent="0.3">
      <c r="A51" s="62"/>
      <c r="B51" s="98" t="s">
        <v>106</v>
      </c>
      <c r="C51" s="118"/>
      <c r="D51" s="115">
        <v>259</v>
      </c>
      <c r="E51" s="118"/>
      <c r="F51" s="115">
        <f t="shared" si="5"/>
        <v>226</v>
      </c>
      <c r="G51" s="118"/>
      <c r="H51" s="116">
        <v>33</v>
      </c>
    </row>
    <row r="52" spans="1:10" ht="22.5" customHeight="1" thickBot="1" x14ac:dyDescent="0.35">
      <c r="A52" s="62"/>
      <c r="B52" s="98" t="s">
        <v>107</v>
      </c>
      <c r="C52" s="118"/>
      <c r="D52" s="115">
        <v>97</v>
      </c>
      <c r="E52" s="118"/>
      <c r="F52" s="115">
        <f t="shared" si="5"/>
        <v>78</v>
      </c>
      <c r="G52" s="118"/>
      <c r="H52" s="116">
        <v>19</v>
      </c>
    </row>
    <row r="53" spans="1:10" ht="21" customHeight="1" thickBot="1" x14ac:dyDescent="0.35">
      <c r="A53" s="62"/>
      <c r="B53" s="108" t="s">
        <v>68</v>
      </c>
      <c r="C53" s="120"/>
      <c r="D53" s="121">
        <f>SUM(D30:D52)</f>
        <v>10767</v>
      </c>
      <c r="E53" s="112"/>
      <c r="F53" s="121">
        <f>SUM(F30:F52)</f>
        <v>10086</v>
      </c>
      <c r="G53" s="122"/>
      <c r="H53" s="121">
        <f>SUM(H30:H52)</f>
        <v>681</v>
      </c>
    </row>
    <row r="54" spans="1:10" ht="21" customHeight="1" thickBot="1" x14ac:dyDescent="0.35">
      <c r="A54" s="62"/>
      <c r="B54" s="123"/>
      <c r="C54" s="123"/>
      <c r="D54" s="123"/>
      <c r="E54" s="124"/>
    </row>
    <row r="55" spans="1:10" ht="57" customHeight="1" thickBot="1" x14ac:dyDescent="0.35">
      <c r="A55" s="62"/>
      <c r="B55" s="71" t="s">
        <v>108</v>
      </c>
      <c r="C55" s="72" t="s">
        <v>59</v>
      </c>
      <c r="D55" s="73" t="s">
        <v>60</v>
      </c>
      <c r="E55" s="73" t="s">
        <v>61</v>
      </c>
      <c r="F55" s="73" t="s">
        <v>62</v>
      </c>
      <c r="G55" s="73" t="s">
        <v>63</v>
      </c>
      <c r="H55" s="73" t="s">
        <v>64</v>
      </c>
    </row>
    <row r="56" spans="1:10" ht="21" customHeight="1" x14ac:dyDescent="0.3">
      <c r="A56" s="62"/>
      <c r="B56" s="94" t="s">
        <v>109</v>
      </c>
      <c r="C56" s="114">
        <v>4732</v>
      </c>
      <c r="D56" s="115">
        <v>0</v>
      </c>
      <c r="E56" s="114">
        <f>C56/30.4*27</f>
        <v>4202.7631578947367</v>
      </c>
      <c r="F56" s="115">
        <v>0</v>
      </c>
      <c r="G56" s="125">
        <f>C56/30.4*4</f>
        <v>622.63157894736844</v>
      </c>
      <c r="H56" s="116">
        <f>D56-F56</f>
        <v>0</v>
      </c>
    </row>
    <row r="57" spans="1:10" ht="21" customHeight="1" x14ac:dyDescent="0.3">
      <c r="A57" s="62"/>
      <c r="B57" s="98" t="s">
        <v>110</v>
      </c>
      <c r="C57" s="118"/>
      <c r="D57" s="115">
        <v>133</v>
      </c>
      <c r="E57" s="118"/>
      <c r="F57" s="115">
        <v>121</v>
      </c>
      <c r="G57" s="126"/>
      <c r="H57" s="116">
        <f t="shared" ref="H57:H65" si="6">D57-F57</f>
        <v>12</v>
      </c>
    </row>
    <row r="58" spans="1:10" ht="21" customHeight="1" x14ac:dyDescent="0.3">
      <c r="A58" s="62"/>
      <c r="B58" s="98" t="s">
        <v>111</v>
      </c>
      <c r="C58" s="118"/>
      <c r="D58" s="115">
        <v>828</v>
      </c>
      <c r="E58" s="118"/>
      <c r="F58" s="115">
        <v>786</v>
      </c>
      <c r="G58" s="126"/>
      <c r="H58" s="116">
        <f t="shared" si="6"/>
        <v>42</v>
      </c>
    </row>
    <row r="59" spans="1:10" ht="21" customHeight="1" x14ac:dyDescent="0.3">
      <c r="A59" s="62"/>
      <c r="B59" s="98" t="s">
        <v>112</v>
      </c>
      <c r="C59" s="118"/>
      <c r="D59" s="115">
        <v>928</v>
      </c>
      <c r="E59" s="118"/>
      <c r="F59" s="115">
        <v>903</v>
      </c>
      <c r="G59" s="126"/>
      <c r="H59" s="116">
        <f t="shared" si="6"/>
        <v>25</v>
      </c>
    </row>
    <row r="60" spans="1:10" ht="21" customHeight="1" x14ac:dyDescent="0.3">
      <c r="A60" s="62"/>
      <c r="B60" s="98" t="s">
        <v>113</v>
      </c>
      <c r="C60" s="118"/>
      <c r="D60" s="115">
        <v>710</v>
      </c>
      <c r="E60" s="118"/>
      <c r="F60" s="115">
        <v>680</v>
      </c>
      <c r="G60" s="126"/>
      <c r="H60" s="116">
        <f t="shared" si="6"/>
        <v>30</v>
      </c>
    </row>
    <row r="61" spans="1:10" ht="21" customHeight="1" x14ac:dyDescent="0.3">
      <c r="A61" s="62"/>
      <c r="B61" s="98" t="s">
        <v>114</v>
      </c>
      <c r="C61" s="118"/>
      <c r="D61" s="115">
        <v>1</v>
      </c>
      <c r="E61" s="118"/>
      <c r="F61" s="115">
        <v>1</v>
      </c>
      <c r="G61" s="126"/>
      <c r="H61" s="116">
        <f t="shared" si="6"/>
        <v>0</v>
      </c>
    </row>
    <row r="62" spans="1:10" ht="21" customHeight="1" x14ac:dyDescent="0.3">
      <c r="A62" s="62"/>
      <c r="B62" s="98" t="s">
        <v>115</v>
      </c>
      <c r="C62" s="118"/>
      <c r="D62" s="115">
        <v>66</v>
      </c>
      <c r="E62" s="118"/>
      <c r="F62" s="115">
        <v>58</v>
      </c>
      <c r="G62" s="126"/>
      <c r="H62" s="116">
        <f t="shared" si="6"/>
        <v>8</v>
      </c>
    </row>
    <row r="63" spans="1:10" ht="21" customHeight="1" x14ac:dyDescent="0.3">
      <c r="A63" s="62"/>
      <c r="B63" s="98" t="s">
        <v>116</v>
      </c>
      <c r="C63" s="118"/>
      <c r="D63" s="115">
        <f>422+173</f>
        <v>595</v>
      </c>
      <c r="E63" s="118"/>
      <c r="F63" s="115">
        <f>404+173</f>
        <v>577</v>
      </c>
      <c r="G63" s="126"/>
      <c r="H63" s="116">
        <f t="shared" si="6"/>
        <v>18</v>
      </c>
      <c r="J63" s="84"/>
    </row>
    <row r="64" spans="1:10" ht="21" customHeight="1" x14ac:dyDescent="0.3">
      <c r="A64" s="62"/>
      <c r="B64" s="98" t="s">
        <v>117</v>
      </c>
      <c r="C64" s="118"/>
      <c r="D64" s="115">
        <v>660</v>
      </c>
      <c r="E64" s="118"/>
      <c r="F64" s="115">
        <v>624</v>
      </c>
      <c r="G64" s="126"/>
      <c r="H64" s="116">
        <f t="shared" si="6"/>
        <v>36</v>
      </c>
      <c r="J64" s="84"/>
    </row>
    <row r="65" spans="1:14" ht="21" customHeight="1" thickBot="1" x14ac:dyDescent="0.35">
      <c r="A65" s="62"/>
      <c r="B65" s="107" t="s">
        <v>118</v>
      </c>
      <c r="C65" s="118"/>
      <c r="D65" s="115">
        <v>915</v>
      </c>
      <c r="E65" s="118"/>
      <c r="F65" s="115">
        <v>903</v>
      </c>
      <c r="G65" s="126"/>
      <c r="H65" s="116">
        <f t="shared" si="6"/>
        <v>12</v>
      </c>
    </row>
    <row r="66" spans="1:14" ht="21" customHeight="1" thickBot="1" x14ac:dyDescent="0.35">
      <c r="A66" s="62"/>
      <c r="B66" s="108" t="s">
        <v>68</v>
      </c>
      <c r="C66" s="120"/>
      <c r="D66" s="121">
        <f>SUM(D56:D65)</f>
        <v>4836</v>
      </c>
      <c r="E66" s="120"/>
      <c r="F66" s="121">
        <f>SUM(F56:F65)</f>
        <v>4653</v>
      </c>
      <c r="G66" s="127"/>
      <c r="H66" s="121">
        <f>SUM(H56:H65)</f>
        <v>183</v>
      </c>
    </row>
    <row r="67" spans="1:14" ht="21" customHeight="1" thickBot="1" x14ac:dyDescent="0.35">
      <c r="A67" s="62"/>
      <c r="B67" s="124"/>
      <c r="C67" s="124"/>
      <c r="D67" s="124"/>
      <c r="E67" s="124"/>
      <c r="L67" s="61">
        <v>27</v>
      </c>
      <c r="M67" s="61">
        <v>4</v>
      </c>
      <c r="N67" s="61">
        <v>31</v>
      </c>
    </row>
    <row r="68" spans="1:14" ht="55.5" customHeight="1" thickBot="1" x14ac:dyDescent="0.35">
      <c r="A68" s="62"/>
      <c r="B68" s="72" t="s">
        <v>119</v>
      </c>
      <c r="C68" s="72" t="s">
        <v>59</v>
      </c>
      <c r="D68" s="73" t="s">
        <v>60</v>
      </c>
      <c r="E68" s="73" t="s">
        <v>61</v>
      </c>
      <c r="F68" s="73" t="s">
        <v>62</v>
      </c>
      <c r="G68" s="73" t="s">
        <v>63</v>
      </c>
      <c r="H68" s="73" t="s">
        <v>64</v>
      </c>
      <c r="L68" s="128">
        <f>L67/N67</f>
        <v>0.87096774193548387</v>
      </c>
      <c r="M68" s="128">
        <f>M67/N67</f>
        <v>0.12903225806451613</v>
      </c>
      <c r="N68" s="129">
        <f>M68+L68</f>
        <v>1</v>
      </c>
    </row>
    <row r="69" spans="1:14" ht="26.25" customHeight="1" thickBot="1" x14ac:dyDescent="0.35">
      <c r="A69" s="62"/>
      <c r="B69" s="130" t="s">
        <v>120</v>
      </c>
      <c r="C69" s="131">
        <v>60</v>
      </c>
      <c r="D69" s="132">
        <v>59</v>
      </c>
      <c r="E69" s="133">
        <v>53</v>
      </c>
      <c r="F69" s="134">
        <f>D69*L68</f>
        <v>51.387096774193552</v>
      </c>
      <c r="G69" s="133">
        <f>C69/30.4*4</f>
        <v>7.8947368421052637</v>
      </c>
      <c r="H69" s="134">
        <f>D69-F69</f>
        <v>7.6129032258064484</v>
      </c>
    </row>
    <row r="70" spans="1:14" ht="21" customHeight="1" thickBot="1" x14ac:dyDescent="0.35">
      <c r="A70" s="62"/>
      <c r="B70" s="124"/>
      <c r="C70" s="124"/>
      <c r="D70" s="124"/>
      <c r="E70" s="124"/>
    </row>
    <row r="71" spans="1:14" ht="58.5" customHeight="1" thickBot="1" x14ac:dyDescent="0.35">
      <c r="A71" s="62"/>
      <c r="B71" s="71" t="s">
        <v>121</v>
      </c>
      <c r="C71" s="72" t="s">
        <v>59</v>
      </c>
      <c r="D71" s="73" t="s">
        <v>60</v>
      </c>
      <c r="E71" s="73" t="s">
        <v>61</v>
      </c>
      <c r="F71" s="73" t="s">
        <v>62</v>
      </c>
      <c r="G71" s="73" t="s">
        <v>63</v>
      </c>
      <c r="H71" s="73" t="s">
        <v>64</v>
      </c>
    </row>
    <row r="72" spans="1:14" ht="30.75" customHeight="1" thickBot="1" x14ac:dyDescent="0.35">
      <c r="A72" s="62"/>
      <c r="B72" s="135" t="s">
        <v>122</v>
      </c>
      <c r="C72" s="136">
        <v>30000</v>
      </c>
      <c r="D72" s="137">
        <v>27924</v>
      </c>
      <c r="E72" s="138">
        <f>C72/30.4*27</f>
        <v>26644.736842105263</v>
      </c>
      <c r="F72" s="137">
        <v>26006</v>
      </c>
      <c r="G72" s="138">
        <f>C72/30.4*4</f>
        <v>3947.3684210526317</v>
      </c>
      <c r="H72" s="137">
        <f>D72-F72</f>
        <v>1918</v>
      </c>
    </row>
    <row r="73" spans="1:14" ht="21" customHeight="1" thickBot="1" x14ac:dyDescent="0.35">
      <c r="A73" s="62"/>
      <c r="B73" s="123"/>
      <c r="C73" s="139"/>
      <c r="D73" s="139"/>
      <c r="E73" s="140"/>
    </row>
    <row r="74" spans="1:14" ht="57.75" customHeight="1" thickBot="1" x14ac:dyDescent="0.35">
      <c r="A74" s="62"/>
      <c r="B74" s="71" t="s">
        <v>123</v>
      </c>
      <c r="C74" s="72" t="s">
        <v>59</v>
      </c>
      <c r="D74" s="73" t="s">
        <v>60</v>
      </c>
      <c r="E74" s="73" t="s">
        <v>61</v>
      </c>
      <c r="F74" s="73" t="s">
        <v>62</v>
      </c>
      <c r="G74" s="73" t="s">
        <v>63</v>
      </c>
      <c r="H74" s="73" t="s">
        <v>64</v>
      </c>
    </row>
    <row r="75" spans="1:14" ht="21" customHeight="1" x14ac:dyDescent="0.3">
      <c r="A75" s="62"/>
      <c r="B75" s="94" t="s">
        <v>124</v>
      </c>
      <c r="C75" s="141">
        <v>990</v>
      </c>
      <c r="D75" s="142">
        <v>753</v>
      </c>
      <c r="E75" s="143">
        <v>879</v>
      </c>
      <c r="F75" s="144">
        <v>654</v>
      </c>
      <c r="G75" s="143">
        <v>130</v>
      </c>
      <c r="H75" s="142">
        <v>99</v>
      </c>
    </row>
    <row r="76" spans="1:14" ht="21" customHeight="1" x14ac:dyDescent="0.3">
      <c r="A76" s="62"/>
      <c r="B76" s="98" t="s">
        <v>125</v>
      </c>
      <c r="C76" s="145"/>
      <c r="D76" s="142">
        <v>239</v>
      </c>
      <c r="E76" s="146"/>
      <c r="F76" s="147">
        <v>210</v>
      </c>
      <c r="G76" s="146"/>
      <c r="H76" s="142">
        <v>29</v>
      </c>
    </row>
    <row r="77" spans="1:14" ht="21" customHeight="1" thickBot="1" x14ac:dyDescent="0.35">
      <c r="A77" s="62"/>
      <c r="B77" s="148" t="s">
        <v>126</v>
      </c>
      <c r="C77" s="149">
        <v>263</v>
      </c>
      <c r="D77" s="150">
        <v>266</v>
      </c>
      <c r="E77" s="151">
        <v>234</v>
      </c>
      <c r="F77" s="152">
        <v>232</v>
      </c>
      <c r="G77" s="153">
        <v>35</v>
      </c>
      <c r="H77" s="142">
        <v>34</v>
      </c>
    </row>
    <row r="78" spans="1:14" ht="28.5" customHeight="1" thickBot="1" x14ac:dyDescent="0.35">
      <c r="A78" s="62"/>
      <c r="B78" s="108" t="s">
        <v>68</v>
      </c>
      <c r="C78" s="109">
        <f>SUM(C75:C77)</f>
        <v>1253</v>
      </c>
      <c r="D78" s="110">
        <f>SUM(D75:D77)</f>
        <v>1258</v>
      </c>
      <c r="E78" s="110">
        <f>SUM(E75:E77)</f>
        <v>1113</v>
      </c>
      <c r="F78" s="110">
        <f>SUM(F75:F77)</f>
        <v>1096</v>
      </c>
      <c r="G78" s="110">
        <f>SUM(G75:G77)</f>
        <v>165</v>
      </c>
      <c r="H78" s="110">
        <f t="shared" ref="H78" si="7">SUM(H75:H77)</f>
        <v>162</v>
      </c>
    </row>
    <row r="79" spans="1:14" ht="21" customHeight="1" thickBot="1" x14ac:dyDescent="0.35">
      <c r="A79" s="62"/>
      <c r="B79" s="154"/>
      <c r="C79" s="155"/>
      <c r="D79" s="155"/>
      <c r="E79" s="155"/>
    </row>
    <row r="80" spans="1:14" ht="37.5" customHeight="1" x14ac:dyDescent="0.3">
      <c r="A80" s="62"/>
      <c r="B80" s="156" t="s">
        <v>127</v>
      </c>
      <c r="C80" s="156" t="s">
        <v>59</v>
      </c>
      <c r="D80" s="157" t="s">
        <v>128</v>
      </c>
      <c r="E80" s="158"/>
      <c r="F80" s="159" t="s">
        <v>61</v>
      </c>
      <c r="G80" s="157" t="s">
        <v>129</v>
      </c>
      <c r="H80" s="158"/>
      <c r="I80" s="159" t="s">
        <v>63</v>
      </c>
      <c r="J80" s="157" t="s">
        <v>130</v>
      </c>
      <c r="K80" s="160"/>
    </row>
    <row r="81" spans="1:11" ht="39" customHeight="1" thickBot="1" x14ac:dyDescent="0.35">
      <c r="A81" s="62"/>
      <c r="B81" s="161"/>
      <c r="C81" s="161"/>
      <c r="D81" s="162" t="s">
        <v>131</v>
      </c>
      <c r="E81" s="163" t="s">
        <v>132</v>
      </c>
      <c r="F81" s="164"/>
      <c r="G81" s="162" t="s">
        <v>131</v>
      </c>
      <c r="H81" s="163" t="s">
        <v>132</v>
      </c>
      <c r="I81" s="164"/>
      <c r="J81" s="162" t="s">
        <v>131</v>
      </c>
      <c r="K81" s="165" t="s">
        <v>132</v>
      </c>
    </row>
    <row r="82" spans="1:11" ht="21" customHeight="1" x14ac:dyDescent="0.3">
      <c r="A82" s="62"/>
      <c r="B82" s="166" t="s">
        <v>133</v>
      </c>
      <c r="C82" s="167">
        <v>100</v>
      </c>
      <c r="D82" s="168">
        <v>8</v>
      </c>
      <c r="E82" s="168">
        <v>96</v>
      </c>
      <c r="F82" s="169">
        <v>89</v>
      </c>
      <c r="G82" s="169">
        <f>D82-J82</f>
        <v>6</v>
      </c>
      <c r="H82" s="169">
        <f>E82-K82</f>
        <v>90</v>
      </c>
      <c r="I82" s="169">
        <v>13</v>
      </c>
      <c r="J82" s="169">
        <v>2</v>
      </c>
      <c r="K82" s="169">
        <v>6</v>
      </c>
    </row>
    <row r="83" spans="1:11" ht="21" customHeight="1" x14ac:dyDescent="0.3">
      <c r="A83" s="62"/>
      <c r="B83" s="170" t="s">
        <v>134</v>
      </c>
      <c r="C83" s="171">
        <v>150</v>
      </c>
      <c r="D83" s="172">
        <v>32</v>
      </c>
      <c r="E83" s="172">
        <v>176</v>
      </c>
      <c r="F83" s="169">
        <v>133</v>
      </c>
      <c r="G83" s="169">
        <f t="shared" ref="G83:H94" si="8">D83-J83</f>
        <v>28</v>
      </c>
      <c r="H83" s="169">
        <f t="shared" si="8"/>
        <v>162</v>
      </c>
      <c r="I83" s="169">
        <v>20</v>
      </c>
      <c r="J83" s="169">
        <v>4</v>
      </c>
      <c r="K83" s="169">
        <v>14</v>
      </c>
    </row>
    <row r="84" spans="1:11" ht="21" customHeight="1" x14ac:dyDescent="0.3">
      <c r="A84" s="62"/>
      <c r="B84" s="170" t="s">
        <v>135</v>
      </c>
      <c r="C84" s="171">
        <v>200</v>
      </c>
      <c r="D84" s="172">
        <v>52</v>
      </c>
      <c r="E84" s="172">
        <v>168</v>
      </c>
      <c r="F84" s="169">
        <v>178</v>
      </c>
      <c r="G84" s="169">
        <f t="shared" si="8"/>
        <v>46</v>
      </c>
      <c r="H84" s="169">
        <f t="shared" si="8"/>
        <v>154</v>
      </c>
      <c r="I84" s="169">
        <v>26</v>
      </c>
      <c r="J84" s="169">
        <v>6</v>
      </c>
      <c r="K84" s="169">
        <v>14</v>
      </c>
    </row>
    <row r="85" spans="1:11" ht="21" customHeight="1" x14ac:dyDescent="0.3">
      <c r="A85" s="62"/>
      <c r="B85" s="170" t="s">
        <v>136</v>
      </c>
      <c r="C85" s="171">
        <v>10</v>
      </c>
      <c r="D85" s="172">
        <v>64</v>
      </c>
      <c r="E85" s="172">
        <v>912</v>
      </c>
      <c r="F85" s="169">
        <v>9</v>
      </c>
      <c r="G85" s="169">
        <f t="shared" si="8"/>
        <v>56</v>
      </c>
      <c r="H85" s="169">
        <f t="shared" si="8"/>
        <v>858</v>
      </c>
      <c r="I85" s="169">
        <v>1</v>
      </c>
      <c r="J85" s="169">
        <v>8</v>
      </c>
      <c r="K85" s="169">
        <v>54</v>
      </c>
    </row>
    <row r="86" spans="1:11" ht="21" customHeight="1" x14ac:dyDescent="0.3">
      <c r="A86" s="62"/>
      <c r="B86" s="170" t="s">
        <v>137</v>
      </c>
      <c r="C86" s="171">
        <v>60</v>
      </c>
      <c r="D86" s="173">
        <v>40</v>
      </c>
      <c r="E86" s="173">
        <v>44</v>
      </c>
      <c r="F86" s="169">
        <v>53</v>
      </c>
      <c r="G86" s="169">
        <f t="shared" si="8"/>
        <v>38</v>
      </c>
      <c r="H86" s="169">
        <f t="shared" si="8"/>
        <v>41</v>
      </c>
      <c r="I86" s="169">
        <v>8</v>
      </c>
      <c r="J86" s="169">
        <v>2</v>
      </c>
      <c r="K86" s="169">
        <v>3</v>
      </c>
    </row>
    <row r="87" spans="1:11" ht="21" customHeight="1" x14ac:dyDescent="0.3">
      <c r="A87" s="62"/>
      <c r="B87" s="170" t="s">
        <v>138</v>
      </c>
      <c r="C87" s="171">
        <v>200</v>
      </c>
      <c r="D87" s="174">
        <v>56</v>
      </c>
      <c r="E87" s="174">
        <v>184</v>
      </c>
      <c r="F87" s="169">
        <v>178</v>
      </c>
      <c r="G87" s="169">
        <f t="shared" si="8"/>
        <v>48</v>
      </c>
      <c r="H87" s="169">
        <f t="shared" si="8"/>
        <v>154</v>
      </c>
      <c r="I87" s="169">
        <v>26</v>
      </c>
      <c r="J87" s="169">
        <v>8</v>
      </c>
      <c r="K87" s="169">
        <v>30</v>
      </c>
    </row>
    <row r="88" spans="1:11" ht="21" customHeight="1" x14ac:dyDescent="0.3">
      <c r="A88" s="62"/>
      <c r="B88" s="170" t="s">
        <v>139</v>
      </c>
      <c r="C88" s="171">
        <v>100</v>
      </c>
      <c r="D88" s="175">
        <v>48</v>
      </c>
      <c r="E88" s="175">
        <v>160</v>
      </c>
      <c r="F88" s="169">
        <v>89</v>
      </c>
      <c r="G88" s="169">
        <f t="shared" si="8"/>
        <v>43</v>
      </c>
      <c r="H88" s="169">
        <f t="shared" si="8"/>
        <v>148</v>
      </c>
      <c r="I88" s="169">
        <v>13</v>
      </c>
      <c r="J88" s="169">
        <v>5</v>
      </c>
      <c r="K88" s="169">
        <v>12</v>
      </c>
    </row>
    <row r="89" spans="1:11" ht="21" customHeight="1" x14ac:dyDescent="0.3">
      <c r="A89" s="62"/>
      <c r="B89" s="170" t="s">
        <v>140</v>
      </c>
      <c r="C89" s="171">
        <v>5000</v>
      </c>
      <c r="D89" s="174">
        <v>6600</v>
      </c>
      <c r="E89" s="174">
        <v>16599</v>
      </c>
      <c r="F89" s="169">
        <v>4441</v>
      </c>
      <c r="G89" s="169">
        <f>D89-J89</f>
        <v>6270</v>
      </c>
      <c r="H89" s="169">
        <f>E89-K89</f>
        <v>15763</v>
      </c>
      <c r="I89" s="169">
        <v>658</v>
      </c>
      <c r="J89" s="169">
        <v>330</v>
      </c>
      <c r="K89" s="169">
        <v>836</v>
      </c>
    </row>
    <row r="90" spans="1:11" ht="21" customHeight="1" x14ac:dyDescent="0.3">
      <c r="A90" s="62"/>
      <c r="B90" s="170" t="s">
        <v>141</v>
      </c>
      <c r="C90" s="171">
        <v>431</v>
      </c>
      <c r="D90" s="174">
        <v>7</v>
      </c>
      <c r="E90" s="174">
        <v>16</v>
      </c>
      <c r="F90" s="169">
        <v>383</v>
      </c>
      <c r="G90" s="169">
        <f t="shared" si="8"/>
        <v>3</v>
      </c>
      <c r="H90" s="169">
        <f t="shared" si="8"/>
        <v>13</v>
      </c>
      <c r="I90" s="169">
        <v>57</v>
      </c>
      <c r="J90" s="169">
        <v>4</v>
      </c>
      <c r="K90" s="169">
        <v>3</v>
      </c>
    </row>
    <row r="91" spans="1:11" ht="21" customHeight="1" x14ac:dyDescent="0.3">
      <c r="A91" s="62"/>
      <c r="B91" s="170" t="s">
        <v>142</v>
      </c>
      <c r="C91" s="171">
        <v>150</v>
      </c>
      <c r="D91" s="174">
        <v>20</v>
      </c>
      <c r="E91" s="174">
        <v>3325</v>
      </c>
      <c r="F91" s="169">
        <v>133</v>
      </c>
      <c r="G91" s="169">
        <f t="shared" si="8"/>
        <v>17</v>
      </c>
      <c r="H91" s="169">
        <f t="shared" si="8"/>
        <v>3060</v>
      </c>
      <c r="I91" s="169">
        <v>20</v>
      </c>
      <c r="J91" s="169">
        <v>3</v>
      </c>
      <c r="K91" s="169">
        <v>265</v>
      </c>
    </row>
    <row r="92" spans="1:11" ht="21" customHeight="1" x14ac:dyDescent="0.3">
      <c r="A92" s="62"/>
      <c r="B92" s="170" t="s">
        <v>143</v>
      </c>
      <c r="C92" s="171">
        <v>800</v>
      </c>
      <c r="D92" s="174">
        <v>189</v>
      </c>
      <c r="E92" s="174">
        <v>847</v>
      </c>
      <c r="F92" s="169">
        <v>711</v>
      </c>
      <c r="G92" s="169">
        <f t="shared" si="8"/>
        <v>179</v>
      </c>
      <c r="H92" s="169">
        <f t="shared" si="8"/>
        <v>730</v>
      </c>
      <c r="I92" s="169">
        <v>105</v>
      </c>
      <c r="J92" s="169">
        <v>10</v>
      </c>
      <c r="K92" s="169">
        <v>117</v>
      </c>
    </row>
    <row r="93" spans="1:11" ht="21" customHeight="1" x14ac:dyDescent="0.3">
      <c r="A93" s="62"/>
      <c r="B93" s="170" t="s">
        <v>144</v>
      </c>
      <c r="C93" s="171">
        <v>350</v>
      </c>
      <c r="D93" s="174">
        <v>572</v>
      </c>
      <c r="E93" s="174">
        <v>301</v>
      </c>
      <c r="F93" s="169">
        <v>311</v>
      </c>
      <c r="G93" s="169">
        <f t="shared" si="8"/>
        <v>532</v>
      </c>
      <c r="H93" s="169">
        <f t="shared" si="8"/>
        <v>270</v>
      </c>
      <c r="I93" s="169">
        <v>46</v>
      </c>
      <c r="J93" s="169">
        <v>40</v>
      </c>
      <c r="K93" s="169">
        <v>31</v>
      </c>
    </row>
    <row r="94" spans="1:11" ht="21" customHeight="1" thickBot="1" x14ac:dyDescent="0.35">
      <c r="A94" s="62"/>
      <c r="B94" s="176" t="s">
        <v>145</v>
      </c>
      <c r="C94" s="177">
        <v>100</v>
      </c>
      <c r="D94" s="174">
        <v>8</v>
      </c>
      <c r="E94" s="174">
        <v>109</v>
      </c>
      <c r="F94" s="169">
        <v>89</v>
      </c>
      <c r="G94" s="169">
        <f t="shared" si="8"/>
        <v>6</v>
      </c>
      <c r="H94" s="169">
        <f t="shared" si="8"/>
        <v>106</v>
      </c>
      <c r="I94" s="169">
        <v>13</v>
      </c>
      <c r="J94" s="169">
        <v>2</v>
      </c>
      <c r="K94" s="169">
        <v>3</v>
      </c>
    </row>
    <row r="95" spans="1:11" ht="21" customHeight="1" thickBot="1" x14ac:dyDescent="0.35">
      <c r="A95" s="62"/>
      <c r="B95" s="85" t="s">
        <v>68</v>
      </c>
      <c r="C95" s="178">
        <f t="shared" ref="C95:I95" si="9">SUM(C82:C94)</f>
        <v>7651</v>
      </c>
      <c r="D95" s="121">
        <f t="shared" si="9"/>
        <v>7696</v>
      </c>
      <c r="E95" s="121">
        <f t="shared" si="9"/>
        <v>22937</v>
      </c>
      <c r="F95" s="121">
        <f>SUM(F82:F94)</f>
        <v>6797</v>
      </c>
      <c r="G95" s="121">
        <f>SUM(G82:G94)</f>
        <v>7272</v>
      </c>
      <c r="H95" s="121">
        <f>SUM(H82:H94)</f>
        <v>21549</v>
      </c>
      <c r="I95" s="121">
        <f t="shared" si="9"/>
        <v>1006</v>
      </c>
      <c r="J95" s="121">
        <f>SUM(J82:J94)</f>
        <v>424</v>
      </c>
      <c r="K95" s="121">
        <f>SUM(K82:K94)</f>
        <v>1388</v>
      </c>
    </row>
    <row r="96" spans="1:11" ht="12.75" customHeight="1" thickBot="1" x14ac:dyDescent="0.35">
      <c r="A96" s="62"/>
      <c r="B96" s="179"/>
      <c r="C96" s="179"/>
      <c r="D96" s="179"/>
      <c r="E96" s="180"/>
    </row>
    <row r="97" spans="1:8" ht="39" customHeight="1" thickBot="1" x14ac:dyDescent="0.35">
      <c r="A97" s="62"/>
      <c r="B97" s="71" t="s">
        <v>146</v>
      </c>
      <c r="C97" s="71" t="s">
        <v>52</v>
      </c>
      <c r="D97" s="181" t="s">
        <v>60</v>
      </c>
      <c r="E97" s="181" t="s">
        <v>62</v>
      </c>
      <c r="F97" s="181" t="s">
        <v>64</v>
      </c>
      <c r="G97" s="182"/>
      <c r="H97" s="182"/>
    </row>
    <row r="98" spans="1:8" ht="21" customHeight="1" x14ac:dyDescent="0.3">
      <c r="A98" s="62"/>
      <c r="B98" s="166" t="s">
        <v>133</v>
      </c>
      <c r="C98" s="183" t="s">
        <v>147</v>
      </c>
      <c r="D98" s="169">
        <v>79</v>
      </c>
      <c r="E98" s="169">
        <v>79</v>
      </c>
      <c r="F98" s="169">
        <v>0</v>
      </c>
      <c r="G98" s="184"/>
      <c r="H98" s="184"/>
    </row>
    <row r="99" spans="1:8" ht="21" customHeight="1" x14ac:dyDescent="0.3">
      <c r="A99" s="62"/>
      <c r="B99" s="170" t="s">
        <v>134</v>
      </c>
      <c r="C99" s="185"/>
      <c r="D99" s="186">
        <v>146</v>
      </c>
      <c r="E99" s="186">
        <v>138</v>
      </c>
      <c r="F99" s="187">
        <v>8</v>
      </c>
      <c r="G99" s="188"/>
      <c r="H99" s="188"/>
    </row>
    <row r="100" spans="1:8" ht="21" customHeight="1" x14ac:dyDescent="0.3">
      <c r="A100" s="62"/>
      <c r="B100" s="170" t="s">
        <v>135</v>
      </c>
      <c r="C100" s="185"/>
      <c r="D100" s="186">
        <v>106</v>
      </c>
      <c r="E100" s="186">
        <v>93</v>
      </c>
      <c r="F100" s="187">
        <v>13</v>
      </c>
      <c r="G100" s="188"/>
      <c r="H100" s="188"/>
    </row>
    <row r="101" spans="1:8" ht="21" customHeight="1" x14ac:dyDescent="0.3">
      <c r="A101" s="62"/>
      <c r="B101" s="170" t="s">
        <v>136</v>
      </c>
      <c r="C101" s="185"/>
      <c r="D101" s="169">
        <v>600</v>
      </c>
      <c r="E101" s="169">
        <v>563</v>
      </c>
      <c r="F101" s="169">
        <v>37</v>
      </c>
      <c r="G101" s="188"/>
      <c r="H101" s="188"/>
    </row>
    <row r="102" spans="1:8" ht="21" customHeight="1" x14ac:dyDescent="0.3">
      <c r="A102" s="62"/>
      <c r="B102" s="170" t="s">
        <v>137</v>
      </c>
      <c r="C102" s="185"/>
      <c r="D102" s="169">
        <v>30</v>
      </c>
      <c r="E102" s="169">
        <v>27</v>
      </c>
      <c r="F102" s="169">
        <v>3</v>
      </c>
      <c r="G102" s="184"/>
      <c r="H102" s="184"/>
    </row>
    <row r="103" spans="1:8" ht="21" customHeight="1" x14ac:dyDescent="0.3">
      <c r="A103" s="62"/>
      <c r="B103" s="170" t="s">
        <v>138</v>
      </c>
      <c r="C103" s="185"/>
      <c r="D103" s="169">
        <v>148</v>
      </c>
      <c r="E103" s="169">
        <v>120</v>
      </c>
      <c r="F103" s="169">
        <v>28</v>
      </c>
      <c r="G103" s="189"/>
      <c r="H103" s="189"/>
    </row>
    <row r="104" spans="1:8" ht="21" customHeight="1" x14ac:dyDescent="0.3">
      <c r="A104" s="62"/>
      <c r="B104" s="170" t="s">
        <v>139</v>
      </c>
      <c r="C104" s="185"/>
      <c r="D104" s="169">
        <v>121</v>
      </c>
      <c r="E104" s="169">
        <v>121</v>
      </c>
      <c r="F104" s="169">
        <v>0</v>
      </c>
      <c r="G104" s="184"/>
      <c r="H104" s="184"/>
    </row>
    <row r="105" spans="1:8" ht="21" customHeight="1" x14ac:dyDescent="0.3">
      <c r="A105" s="62"/>
      <c r="B105" s="170" t="s">
        <v>148</v>
      </c>
      <c r="C105" s="185"/>
      <c r="D105" s="169">
        <v>4</v>
      </c>
      <c r="E105" s="169">
        <v>4</v>
      </c>
      <c r="F105" s="169">
        <v>0</v>
      </c>
      <c r="G105" s="184"/>
      <c r="H105" s="184"/>
    </row>
    <row r="106" spans="1:8" ht="21" customHeight="1" x14ac:dyDescent="0.3">
      <c r="A106" s="62"/>
      <c r="B106" s="170" t="s">
        <v>149</v>
      </c>
      <c r="C106" s="185"/>
      <c r="D106" s="169">
        <v>427</v>
      </c>
      <c r="E106" s="169">
        <v>393</v>
      </c>
      <c r="F106" s="169">
        <v>34</v>
      </c>
      <c r="G106" s="184"/>
      <c r="H106" s="184"/>
    </row>
    <row r="107" spans="1:8" ht="21" customHeight="1" x14ac:dyDescent="0.3">
      <c r="A107" s="62"/>
      <c r="B107" s="170" t="s">
        <v>140</v>
      </c>
      <c r="C107" s="185"/>
      <c r="D107" s="169">
        <v>17052</v>
      </c>
      <c r="E107" s="169">
        <v>15988</v>
      </c>
      <c r="F107" s="169">
        <v>1064</v>
      </c>
      <c r="G107" s="189"/>
      <c r="H107" s="189"/>
    </row>
    <row r="108" spans="1:8" ht="21" customHeight="1" x14ac:dyDescent="0.3">
      <c r="A108" s="62"/>
      <c r="B108" s="170" t="s">
        <v>141</v>
      </c>
      <c r="C108" s="185"/>
      <c r="D108" s="169">
        <v>86</v>
      </c>
      <c r="E108" s="169">
        <v>86</v>
      </c>
      <c r="F108" s="169">
        <v>0</v>
      </c>
      <c r="G108" s="189"/>
      <c r="H108" s="189"/>
    </row>
    <row r="109" spans="1:8" ht="21" customHeight="1" x14ac:dyDescent="0.3">
      <c r="A109" s="62"/>
      <c r="B109" s="170" t="s">
        <v>150</v>
      </c>
      <c r="C109" s="185"/>
      <c r="D109" s="169">
        <v>1</v>
      </c>
      <c r="E109" s="169">
        <v>1</v>
      </c>
      <c r="F109" s="169">
        <v>0</v>
      </c>
      <c r="G109" s="189"/>
      <c r="H109" s="189"/>
    </row>
    <row r="110" spans="1:8" ht="21" customHeight="1" x14ac:dyDescent="0.3">
      <c r="A110" s="62"/>
      <c r="B110" s="170" t="s">
        <v>151</v>
      </c>
      <c r="C110" s="185"/>
      <c r="D110" s="169">
        <v>0</v>
      </c>
      <c r="E110" s="169">
        <v>0</v>
      </c>
      <c r="F110" s="169">
        <v>0</v>
      </c>
      <c r="G110" s="189"/>
      <c r="H110" s="189"/>
    </row>
    <row r="111" spans="1:8" ht="21" customHeight="1" x14ac:dyDescent="0.3">
      <c r="A111" s="62"/>
      <c r="B111" s="170" t="s">
        <v>142</v>
      </c>
      <c r="C111" s="185"/>
      <c r="D111" s="169">
        <v>2611</v>
      </c>
      <c r="E111" s="169">
        <v>2477</v>
      </c>
      <c r="F111" s="169">
        <v>134</v>
      </c>
      <c r="G111" s="189"/>
      <c r="H111" s="189"/>
    </row>
    <row r="112" spans="1:8" ht="21" customHeight="1" x14ac:dyDescent="0.3">
      <c r="A112" s="62"/>
      <c r="B112" s="170" t="s">
        <v>143</v>
      </c>
      <c r="C112" s="185"/>
      <c r="D112" s="169">
        <v>764</v>
      </c>
      <c r="E112" s="169">
        <v>660</v>
      </c>
      <c r="F112" s="169">
        <v>104</v>
      </c>
      <c r="G112" s="189"/>
      <c r="H112" s="189"/>
    </row>
    <row r="113" spans="1:8" ht="21" customHeight="1" x14ac:dyDescent="0.3">
      <c r="A113" s="62"/>
      <c r="B113" s="170" t="s">
        <v>144</v>
      </c>
      <c r="C113" s="185"/>
      <c r="D113" s="169">
        <v>714</v>
      </c>
      <c r="E113" s="169">
        <v>651</v>
      </c>
      <c r="F113" s="169">
        <v>63</v>
      </c>
      <c r="G113" s="189"/>
      <c r="H113" s="189"/>
    </row>
    <row r="114" spans="1:8" ht="21" customHeight="1" thickBot="1" x14ac:dyDescent="0.35">
      <c r="A114" s="62"/>
      <c r="B114" s="176" t="s">
        <v>145</v>
      </c>
      <c r="C114" s="190"/>
      <c r="D114" s="169">
        <v>57</v>
      </c>
      <c r="E114" s="169">
        <v>54</v>
      </c>
      <c r="F114" s="169">
        <v>3</v>
      </c>
      <c r="G114" s="189"/>
      <c r="H114" s="189"/>
    </row>
    <row r="115" spans="1:8" ht="24.75" customHeight="1" thickBot="1" x14ac:dyDescent="0.35">
      <c r="A115" s="62"/>
      <c r="B115" s="191" t="s">
        <v>68</v>
      </c>
      <c r="C115" s="192"/>
      <c r="D115" s="121">
        <f>SUM(D98:D114)</f>
        <v>22946</v>
      </c>
      <c r="E115" s="121">
        <f>SUM(E98:E114)</f>
        <v>21455</v>
      </c>
      <c r="F115" s="121">
        <f>SUM(F98:F114)</f>
        <v>1491</v>
      </c>
      <c r="G115" s="193"/>
      <c r="H115" s="193"/>
    </row>
    <row r="116" spans="1:8" ht="15" customHeight="1" x14ac:dyDescent="0.3">
      <c r="A116" s="62"/>
      <c r="B116" s="194" t="s">
        <v>152</v>
      </c>
      <c r="C116" s="195"/>
      <c r="D116" s="196"/>
      <c r="E116" s="196"/>
    </row>
    <row r="117" spans="1:8" ht="6.75" customHeight="1" thickBot="1" x14ac:dyDescent="0.35">
      <c r="A117" s="62"/>
      <c r="B117" s="197"/>
      <c r="C117" s="195"/>
      <c r="D117" s="196"/>
      <c r="E117" s="196"/>
    </row>
    <row r="118" spans="1:8" ht="38.25" customHeight="1" thickBot="1" x14ac:dyDescent="0.35">
      <c r="A118" s="62"/>
      <c r="B118" s="198" t="s">
        <v>153</v>
      </c>
      <c r="C118" s="181" t="s">
        <v>60</v>
      </c>
      <c r="D118" s="181" t="s">
        <v>62</v>
      </c>
      <c r="E118" s="181" t="s">
        <v>64</v>
      </c>
    </row>
    <row r="119" spans="1:8" ht="23.25" customHeight="1" x14ac:dyDescent="0.3">
      <c r="A119" s="62"/>
      <c r="B119" s="199" t="s">
        <v>154</v>
      </c>
      <c r="C119" s="200">
        <v>15691</v>
      </c>
      <c r="D119" s="200">
        <v>13940</v>
      </c>
      <c r="E119" s="200">
        <v>1751</v>
      </c>
      <c r="F119" s="201"/>
      <c r="G119" s="201"/>
      <c r="H119" s="201"/>
    </row>
    <row r="120" spans="1:8" ht="23.25" customHeight="1" x14ac:dyDescent="0.3">
      <c r="A120" s="62"/>
      <c r="B120" s="202" t="s">
        <v>155</v>
      </c>
      <c r="C120" s="200">
        <v>137</v>
      </c>
      <c r="D120" s="203">
        <v>124</v>
      </c>
      <c r="E120" s="203">
        <v>13</v>
      </c>
      <c r="F120" s="201"/>
      <c r="G120" s="201"/>
      <c r="H120" s="201"/>
    </row>
    <row r="121" spans="1:8" ht="23.25" customHeight="1" x14ac:dyDescent="0.3">
      <c r="A121" s="62"/>
      <c r="B121" s="202" t="s">
        <v>156</v>
      </c>
      <c r="C121" s="200">
        <v>30</v>
      </c>
      <c r="D121" s="203">
        <v>27</v>
      </c>
      <c r="E121" s="203">
        <v>3</v>
      </c>
      <c r="F121" s="201"/>
      <c r="G121" s="201"/>
      <c r="H121" s="201"/>
    </row>
    <row r="122" spans="1:8" ht="23.25" customHeight="1" x14ac:dyDescent="0.3">
      <c r="A122" s="62"/>
      <c r="B122" s="202" t="s">
        <v>136</v>
      </c>
      <c r="C122" s="200">
        <v>210</v>
      </c>
      <c r="D122" s="203">
        <v>178</v>
      </c>
      <c r="E122" s="203">
        <v>32</v>
      </c>
      <c r="F122" s="201"/>
      <c r="G122" s="201"/>
      <c r="H122" s="201"/>
    </row>
    <row r="123" spans="1:8" ht="23.25" customHeight="1" x14ac:dyDescent="0.3">
      <c r="A123" s="62"/>
      <c r="B123" s="202" t="s">
        <v>137</v>
      </c>
      <c r="C123" s="200">
        <v>6</v>
      </c>
      <c r="D123" s="203">
        <v>6</v>
      </c>
      <c r="E123" s="203">
        <v>0</v>
      </c>
      <c r="F123" s="201"/>
      <c r="G123" s="201"/>
      <c r="H123" s="201"/>
    </row>
    <row r="124" spans="1:8" ht="23.25" customHeight="1" x14ac:dyDescent="0.3">
      <c r="A124" s="62"/>
      <c r="B124" s="202" t="s">
        <v>138</v>
      </c>
      <c r="C124" s="200">
        <v>8</v>
      </c>
      <c r="D124" s="203">
        <v>8</v>
      </c>
      <c r="E124" s="203">
        <v>0</v>
      </c>
      <c r="F124" s="201"/>
      <c r="G124" s="201"/>
      <c r="H124" s="201"/>
    </row>
    <row r="125" spans="1:8" ht="23.25" customHeight="1" x14ac:dyDescent="0.3">
      <c r="A125" s="62"/>
      <c r="B125" s="202" t="s">
        <v>157</v>
      </c>
      <c r="C125" s="200">
        <v>1346</v>
      </c>
      <c r="D125" s="203">
        <v>1177</v>
      </c>
      <c r="E125" s="203">
        <v>169</v>
      </c>
      <c r="F125" s="201"/>
      <c r="G125" s="201"/>
      <c r="H125" s="201"/>
    </row>
    <row r="126" spans="1:8" ht="23.25" customHeight="1" x14ac:dyDescent="0.3">
      <c r="A126" s="62"/>
      <c r="B126" s="202" t="s">
        <v>143</v>
      </c>
      <c r="C126" s="200">
        <v>47</v>
      </c>
      <c r="D126" s="203">
        <v>46</v>
      </c>
      <c r="E126" s="203">
        <v>1</v>
      </c>
      <c r="F126" s="201"/>
      <c r="G126" s="201"/>
      <c r="H126" s="201"/>
    </row>
    <row r="127" spans="1:8" ht="23.25" customHeight="1" x14ac:dyDescent="0.3">
      <c r="A127" s="62"/>
      <c r="B127" s="202" t="s">
        <v>144</v>
      </c>
      <c r="C127" s="200">
        <v>139</v>
      </c>
      <c r="D127" s="203">
        <v>117</v>
      </c>
      <c r="E127" s="203">
        <v>22</v>
      </c>
      <c r="F127" s="201"/>
      <c r="G127" s="201"/>
      <c r="H127" s="201"/>
    </row>
    <row r="128" spans="1:8" ht="23.25" customHeight="1" x14ac:dyDescent="0.3">
      <c r="A128" s="62"/>
      <c r="B128" s="202" t="s">
        <v>158</v>
      </c>
      <c r="C128" s="200">
        <v>76</v>
      </c>
      <c r="D128" s="203">
        <v>70</v>
      </c>
      <c r="E128" s="203">
        <v>6</v>
      </c>
      <c r="F128" s="201"/>
      <c r="G128" s="201"/>
      <c r="H128" s="201"/>
    </row>
    <row r="129" spans="1:12" ht="23.25" customHeight="1" thickBot="1" x14ac:dyDescent="0.35">
      <c r="A129" s="62"/>
      <c r="B129" s="204" t="s">
        <v>159</v>
      </c>
      <c r="C129" s="200">
        <v>98</v>
      </c>
      <c r="D129" s="205">
        <v>98</v>
      </c>
      <c r="E129" s="205">
        <v>0</v>
      </c>
      <c r="F129" s="201"/>
      <c r="G129" s="201"/>
      <c r="H129" s="201"/>
    </row>
    <row r="130" spans="1:12" ht="25.5" customHeight="1" thickBot="1" x14ac:dyDescent="0.35">
      <c r="A130" s="62"/>
      <c r="B130" s="85" t="s">
        <v>68</v>
      </c>
      <c r="C130" s="178">
        <f>SUM(C119:C129)</f>
        <v>17788</v>
      </c>
      <c r="D130" s="178">
        <f>SUM(D119:D129)</f>
        <v>15791</v>
      </c>
      <c r="E130" s="178">
        <f>SUM(E119:E129)</f>
        <v>1997</v>
      </c>
      <c r="F130" s="201"/>
      <c r="G130" s="201"/>
      <c r="H130" s="201"/>
    </row>
    <row r="131" spans="1:12" ht="13.5" customHeight="1" thickBot="1" x14ac:dyDescent="0.35">
      <c r="A131" s="62"/>
      <c r="B131" s="206"/>
      <c r="C131" s="207"/>
      <c r="D131" s="207"/>
      <c r="E131" s="154"/>
    </row>
    <row r="132" spans="1:12" ht="50.25" customHeight="1" thickBot="1" x14ac:dyDescent="0.35">
      <c r="A132" s="62"/>
      <c r="B132" s="71" t="s">
        <v>160</v>
      </c>
      <c r="C132" s="181" t="s">
        <v>59</v>
      </c>
      <c r="D132" s="181" t="s">
        <v>60</v>
      </c>
      <c r="E132" s="181" t="s">
        <v>61</v>
      </c>
      <c r="F132" s="181" t="s">
        <v>62</v>
      </c>
      <c r="G132" s="181" t="s">
        <v>63</v>
      </c>
      <c r="H132" s="181" t="s">
        <v>64</v>
      </c>
    </row>
    <row r="133" spans="1:12" ht="21" customHeight="1" x14ac:dyDescent="0.3">
      <c r="A133" s="62"/>
      <c r="B133" s="208" t="s">
        <v>161</v>
      </c>
      <c r="C133" s="209">
        <v>901</v>
      </c>
      <c r="D133" s="209">
        <f>D9</f>
        <v>935</v>
      </c>
      <c r="E133" s="210">
        <f>E9</f>
        <v>800</v>
      </c>
      <c r="F133" s="210">
        <f>F9</f>
        <v>823</v>
      </c>
      <c r="G133" s="210">
        <f>G9</f>
        <v>119</v>
      </c>
      <c r="H133" s="211">
        <f>H9</f>
        <v>112</v>
      </c>
      <c r="I133" s="212"/>
      <c r="J133" s="84"/>
      <c r="L133" s="84"/>
    </row>
    <row r="134" spans="1:12" ht="21" customHeight="1" x14ac:dyDescent="0.3">
      <c r="A134" s="62"/>
      <c r="B134" s="98" t="s">
        <v>162</v>
      </c>
      <c r="C134" s="213">
        <v>803</v>
      </c>
      <c r="D134" s="213">
        <f>D15</f>
        <v>823</v>
      </c>
      <c r="E134" s="213">
        <f>E15</f>
        <v>713</v>
      </c>
      <c r="F134" s="213">
        <f>F15</f>
        <v>737</v>
      </c>
      <c r="G134" s="213">
        <f>G15</f>
        <v>106</v>
      </c>
      <c r="H134" s="214">
        <f>H15</f>
        <v>86</v>
      </c>
      <c r="I134" s="215"/>
      <c r="J134" s="84"/>
      <c r="L134" s="84"/>
    </row>
    <row r="135" spans="1:12" ht="21" customHeight="1" x14ac:dyDescent="0.3">
      <c r="A135" s="62"/>
      <c r="B135" s="98" t="s">
        <v>163</v>
      </c>
      <c r="C135" s="213">
        <v>16627</v>
      </c>
      <c r="D135" s="213">
        <f>D27</f>
        <v>15970</v>
      </c>
      <c r="E135" s="213">
        <f>E27</f>
        <v>14769</v>
      </c>
      <c r="F135" s="213">
        <f>F27</f>
        <v>15080</v>
      </c>
      <c r="G135" s="213">
        <f>G27</f>
        <v>2189</v>
      </c>
      <c r="H135" s="214">
        <f>H27</f>
        <v>890</v>
      </c>
      <c r="I135" s="78"/>
      <c r="J135" s="84"/>
      <c r="L135" s="84"/>
    </row>
    <row r="136" spans="1:12" ht="21" customHeight="1" x14ac:dyDescent="0.3">
      <c r="A136" s="62"/>
      <c r="B136" s="98" t="s">
        <v>164</v>
      </c>
      <c r="C136" s="213">
        <v>30000</v>
      </c>
      <c r="D136" s="213">
        <f>D72</f>
        <v>27924</v>
      </c>
      <c r="E136" s="213">
        <f>E72</f>
        <v>26644.736842105263</v>
      </c>
      <c r="F136" s="213">
        <f>F72</f>
        <v>26006</v>
      </c>
      <c r="G136" s="213">
        <f>G72</f>
        <v>3947.3684210526317</v>
      </c>
      <c r="H136" s="214">
        <f>H72</f>
        <v>1918</v>
      </c>
      <c r="I136" s="215"/>
      <c r="J136" s="84"/>
      <c r="L136" s="84"/>
    </row>
    <row r="137" spans="1:12" ht="21" customHeight="1" x14ac:dyDescent="0.3">
      <c r="A137" s="62"/>
      <c r="B137" s="98" t="s">
        <v>120</v>
      </c>
      <c r="C137" s="213">
        <v>60</v>
      </c>
      <c r="D137" s="213">
        <f>D69</f>
        <v>59</v>
      </c>
      <c r="E137" s="213">
        <f>E69</f>
        <v>53</v>
      </c>
      <c r="F137" s="213">
        <f>F69</f>
        <v>51.387096774193552</v>
      </c>
      <c r="G137" s="213">
        <f>G69</f>
        <v>7.8947368421052637</v>
      </c>
      <c r="H137" s="214">
        <f>H69</f>
        <v>7.6129032258064484</v>
      </c>
      <c r="I137" s="78"/>
      <c r="J137" s="84"/>
      <c r="L137" s="84"/>
    </row>
    <row r="138" spans="1:12" ht="21" customHeight="1" x14ac:dyDescent="0.3">
      <c r="A138" s="62"/>
      <c r="B138" s="98" t="s">
        <v>165</v>
      </c>
      <c r="C138" s="213">
        <v>990</v>
      </c>
      <c r="D138" s="213">
        <f>D75+D76</f>
        <v>992</v>
      </c>
      <c r="E138" s="213">
        <f>E75</f>
        <v>879</v>
      </c>
      <c r="F138" s="213">
        <f>F75+F76</f>
        <v>864</v>
      </c>
      <c r="G138" s="213">
        <f>G75</f>
        <v>130</v>
      </c>
      <c r="H138" s="214">
        <f>H75+H76</f>
        <v>128</v>
      </c>
      <c r="I138" s="78"/>
      <c r="J138" s="84"/>
      <c r="L138" s="84"/>
    </row>
    <row r="139" spans="1:12" ht="21" customHeight="1" x14ac:dyDescent="0.3">
      <c r="A139" s="62"/>
      <c r="B139" s="98" t="s">
        <v>166</v>
      </c>
      <c r="C139" s="213">
        <v>263</v>
      </c>
      <c r="D139" s="213">
        <f>D77</f>
        <v>266</v>
      </c>
      <c r="E139" s="213">
        <f>E77</f>
        <v>234</v>
      </c>
      <c r="F139" s="213">
        <f>F77</f>
        <v>232</v>
      </c>
      <c r="G139" s="213">
        <f>G77</f>
        <v>35</v>
      </c>
      <c r="H139" s="214">
        <f>H77</f>
        <v>34</v>
      </c>
      <c r="J139" s="84"/>
      <c r="L139" s="84"/>
    </row>
    <row r="140" spans="1:12" ht="21" customHeight="1" x14ac:dyDescent="0.3">
      <c r="A140" s="62"/>
      <c r="B140" s="98" t="s">
        <v>167</v>
      </c>
      <c r="C140" s="213">
        <v>7651</v>
      </c>
      <c r="D140" s="213">
        <f>D95</f>
        <v>7696</v>
      </c>
      <c r="E140" s="213">
        <f>F95</f>
        <v>6797</v>
      </c>
      <c r="F140" s="213">
        <f>G95+H95</f>
        <v>28821</v>
      </c>
      <c r="G140" s="213">
        <f>I95</f>
        <v>1006</v>
      </c>
      <c r="H140" s="214">
        <f>J95+K95</f>
        <v>1812</v>
      </c>
      <c r="J140" s="84"/>
      <c r="L140" s="84"/>
    </row>
    <row r="141" spans="1:12" ht="21" customHeight="1" thickBot="1" x14ac:dyDescent="0.35">
      <c r="A141" s="62"/>
      <c r="B141" s="148" t="s">
        <v>168</v>
      </c>
      <c r="C141" s="216" t="s">
        <v>147</v>
      </c>
      <c r="D141" s="216">
        <f>D115</f>
        <v>22946</v>
      </c>
      <c r="E141" s="216" t="s">
        <v>147</v>
      </c>
      <c r="F141" s="216">
        <f>E115</f>
        <v>21455</v>
      </c>
      <c r="G141" s="216" t="s">
        <v>147</v>
      </c>
      <c r="H141" s="217">
        <f>F115</f>
        <v>1491</v>
      </c>
      <c r="J141" s="84"/>
      <c r="L141" s="84"/>
    </row>
    <row r="142" spans="1:12" x14ac:dyDescent="0.3">
      <c r="A142" s="62"/>
      <c r="B142" s="218" t="s">
        <v>152</v>
      </c>
      <c r="C142" s="218"/>
      <c r="D142" s="218"/>
      <c r="E142" s="219"/>
      <c r="L142" s="84"/>
    </row>
  </sheetData>
  <mergeCells count="29">
    <mergeCell ref="B142:D142"/>
    <mergeCell ref="I80:I81"/>
    <mergeCell ref="J80:K80"/>
    <mergeCell ref="B96:D96"/>
    <mergeCell ref="C98:C114"/>
    <mergeCell ref="B115:C115"/>
    <mergeCell ref="B131:D131"/>
    <mergeCell ref="B73:D73"/>
    <mergeCell ref="C75:C76"/>
    <mergeCell ref="E75:E76"/>
    <mergeCell ref="G75:G76"/>
    <mergeCell ref="B80:B81"/>
    <mergeCell ref="C80:C81"/>
    <mergeCell ref="D80:E80"/>
    <mergeCell ref="F80:F81"/>
    <mergeCell ref="G80:H80"/>
    <mergeCell ref="C30:C53"/>
    <mergeCell ref="E30:E52"/>
    <mergeCell ref="G30:G52"/>
    <mergeCell ref="B54:D54"/>
    <mergeCell ref="C56:C66"/>
    <mergeCell ref="E56:E66"/>
    <mergeCell ref="G56:G66"/>
    <mergeCell ref="B1:H1"/>
    <mergeCell ref="B2:K2"/>
    <mergeCell ref="B3:K3"/>
    <mergeCell ref="B10:D10"/>
    <mergeCell ref="B16:D16"/>
    <mergeCell ref="B28:D2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showGridLines="0" view="pageBreakPreview" zoomScaleNormal="100" zoomScaleSheetLayoutView="100" workbookViewId="0">
      <selection activeCell="G11" sqref="G11"/>
    </sheetView>
  </sheetViews>
  <sheetFormatPr defaultColWidth="9" defaultRowHeight="14.5" x14ac:dyDescent="0.35"/>
  <cols>
    <col min="1" max="1" width="109.7265625" customWidth="1"/>
    <col min="2" max="2" width="18.26953125" bestFit="1" customWidth="1"/>
    <col min="3" max="3" width="17.1796875" customWidth="1"/>
    <col min="4" max="4" width="9" hidden="1" customWidth="1"/>
    <col min="5" max="5" width="16.1796875" bestFit="1" customWidth="1"/>
    <col min="6" max="995" width="8.7265625" customWidth="1"/>
    <col min="996" max="1001" width="9" customWidth="1"/>
  </cols>
  <sheetData>
    <row r="1" spans="1:8" ht="61.5" customHeight="1" thickBot="1" x14ac:dyDescent="0.4">
      <c r="A1" s="39"/>
      <c r="B1" s="39"/>
      <c r="C1" s="39"/>
    </row>
    <row r="2" spans="1:8" ht="20.25" customHeight="1" thickBot="1" x14ac:dyDescent="0.4">
      <c r="A2" s="47" t="s">
        <v>51</v>
      </c>
      <c r="B2" s="48"/>
      <c r="C2" s="49"/>
    </row>
    <row r="3" spans="1:8" ht="20.25" customHeight="1" thickBot="1" x14ac:dyDescent="0.4">
      <c r="A3" s="44" t="s">
        <v>54</v>
      </c>
      <c r="B3" s="45"/>
      <c r="C3" s="46"/>
    </row>
    <row r="4" spans="1:8" ht="17.25" customHeight="1" x14ac:dyDescent="0.35">
      <c r="A4" s="17"/>
      <c r="B4" s="25" t="s">
        <v>52</v>
      </c>
      <c r="C4" s="26" t="s">
        <v>55</v>
      </c>
    </row>
    <row r="5" spans="1:8" ht="18.75" customHeight="1" x14ac:dyDescent="0.45">
      <c r="A5" s="18" t="s">
        <v>0</v>
      </c>
      <c r="B5" s="50" t="s">
        <v>26</v>
      </c>
      <c r="C5" s="27">
        <f>C6/C7</f>
        <v>0.87824595786379223</v>
      </c>
      <c r="D5" s="3" t="s">
        <v>47</v>
      </c>
      <c r="E5" s="35"/>
    </row>
    <row r="6" spans="1:8" ht="19" customHeight="1" x14ac:dyDescent="0.35">
      <c r="A6" s="5" t="s">
        <v>50</v>
      </c>
      <c r="B6" s="50"/>
      <c r="C6" s="6">
        <v>3585</v>
      </c>
      <c r="D6" s="3"/>
      <c r="H6" s="28"/>
    </row>
    <row r="7" spans="1:8" ht="19" customHeight="1" x14ac:dyDescent="0.45">
      <c r="A7" s="5" t="s">
        <v>1</v>
      </c>
      <c r="B7" s="50"/>
      <c r="C7" s="6">
        <v>4082</v>
      </c>
      <c r="E7" s="35"/>
    </row>
    <row r="8" spans="1:8" ht="19" customHeight="1" x14ac:dyDescent="0.35">
      <c r="A8" s="19" t="s">
        <v>2</v>
      </c>
      <c r="B8" s="40" t="s">
        <v>53</v>
      </c>
      <c r="C8" s="29">
        <f>C9/C10</f>
        <v>3.8342245989304811</v>
      </c>
      <c r="D8" s="3" t="s">
        <v>48</v>
      </c>
    </row>
    <row r="9" spans="1:8" ht="19" customHeight="1" x14ac:dyDescent="0.35">
      <c r="A9" s="5" t="s">
        <v>50</v>
      </c>
      <c r="B9" s="40"/>
      <c r="C9" s="6">
        <v>3585</v>
      </c>
    </row>
    <row r="10" spans="1:8" ht="19" customHeight="1" x14ac:dyDescent="0.35">
      <c r="A10" s="5" t="s">
        <v>3</v>
      </c>
      <c r="B10" s="40"/>
      <c r="C10" s="7">
        <v>935</v>
      </c>
    </row>
    <row r="11" spans="1:8" ht="19" customHeight="1" x14ac:dyDescent="0.45">
      <c r="A11" s="20" t="s">
        <v>4</v>
      </c>
      <c r="B11" s="51" t="s">
        <v>27</v>
      </c>
      <c r="C11" s="30">
        <f>C12*24</f>
        <v>12.748640400819866</v>
      </c>
      <c r="D11" s="3" t="s">
        <v>49</v>
      </c>
      <c r="E11" s="35"/>
    </row>
    <row r="12" spans="1:8" ht="19" customHeight="1" x14ac:dyDescent="0.35">
      <c r="A12" s="5" t="s">
        <v>5</v>
      </c>
      <c r="B12" s="51"/>
      <c r="C12" s="34">
        <f>((100-C13)*(C14))/C13</f>
        <v>0.53119335003416113</v>
      </c>
      <c r="D12" s="2"/>
      <c r="E12" s="2"/>
    </row>
    <row r="13" spans="1:8" ht="19" customHeight="1" x14ac:dyDescent="0.35">
      <c r="A13" s="5" t="s">
        <v>6</v>
      </c>
      <c r="B13" s="51"/>
      <c r="C13" s="8">
        <v>87.82</v>
      </c>
      <c r="E13" s="2"/>
      <c r="F13" s="2"/>
    </row>
    <row r="14" spans="1:8" ht="19" customHeight="1" x14ac:dyDescent="0.35">
      <c r="A14" s="5" t="s">
        <v>7</v>
      </c>
      <c r="B14" s="51"/>
      <c r="C14" s="8">
        <v>3.83</v>
      </c>
    </row>
    <row r="15" spans="1:8" ht="19" customHeight="1" x14ac:dyDescent="0.35">
      <c r="A15" s="19" t="s">
        <v>22</v>
      </c>
      <c r="B15" s="40" t="s">
        <v>19</v>
      </c>
      <c r="C15" s="27">
        <f>C16/C17</f>
        <v>2.6345933562428408E-2</v>
      </c>
    </row>
    <row r="16" spans="1:8" ht="19" customHeight="1" x14ac:dyDescent="0.35">
      <c r="A16" s="9" t="s">
        <v>10</v>
      </c>
      <c r="B16" s="40"/>
      <c r="C16" s="7">
        <v>23</v>
      </c>
    </row>
    <row r="17" spans="1:4" ht="19" customHeight="1" x14ac:dyDescent="0.35">
      <c r="A17" s="10" t="s">
        <v>11</v>
      </c>
      <c r="B17" s="40"/>
      <c r="C17" s="7">
        <v>873</v>
      </c>
    </row>
    <row r="18" spans="1:4" ht="19" customHeight="1" x14ac:dyDescent="0.35">
      <c r="A18" s="21" t="s">
        <v>23</v>
      </c>
      <c r="B18" s="40" t="s">
        <v>20</v>
      </c>
      <c r="C18" s="27">
        <f>C19/C20</f>
        <v>1.2738853503184714E-2</v>
      </c>
    </row>
    <row r="19" spans="1:4" ht="19" customHeight="1" x14ac:dyDescent="0.35">
      <c r="A19" s="9" t="s">
        <v>8</v>
      </c>
      <c r="B19" s="40"/>
      <c r="C19" s="33">
        <v>2</v>
      </c>
    </row>
    <row r="20" spans="1:4" ht="19" customHeight="1" x14ac:dyDescent="0.35">
      <c r="A20" s="11" t="s">
        <v>9</v>
      </c>
      <c r="B20" s="41"/>
      <c r="C20" s="36">
        <v>157</v>
      </c>
    </row>
    <row r="21" spans="1:4" ht="19" customHeight="1" x14ac:dyDescent="0.35">
      <c r="A21" s="19" t="s">
        <v>28</v>
      </c>
      <c r="B21" s="43" t="s">
        <v>37</v>
      </c>
      <c r="C21" s="27">
        <f>C22/C23</f>
        <v>0</v>
      </c>
    </row>
    <row r="22" spans="1:4" ht="19" customHeight="1" x14ac:dyDescent="0.35">
      <c r="A22" s="9" t="s">
        <v>12</v>
      </c>
      <c r="B22" s="43"/>
      <c r="C22" s="7">
        <v>0</v>
      </c>
    </row>
    <row r="23" spans="1:4" ht="19" customHeight="1" x14ac:dyDescent="0.35">
      <c r="A23" s="10" t="s">
        <v>13</v>
      </c>
      <c r="B23" s="43"/>
      <c r="C23" s="12">
        <v>959</v>
      </c>
      <c r="D23" s="1"/>
    </row>
    <row r="24" spans="1:4" ht="30" customHeight="1" x14ac:dyDescent="0.35">
      <c r="A24" s="52" t="s">
        <v>56</v>
      </c>
      <c r="B24" s="53"/>
      <c r="C24" s="54"/>
      <c r="D24" s="1"/>
    </row>
    <row r="25" spans="1:4" ht="19" customHeight="1" x14ac:dyDescent="0.35">
      <c r="A25" s="22" t="s">
        <v>46</v>
      </c>
      <c r="B25" s="42" t="s">
        <v>38</v>
      </c>
      <c r="C25" s="31">
        <f>C26/C27</f>
        <v>2.8058361391694726E-2</v>
      </c>
    </row>
    <row r="26" spans="1:4" ht="19" customHeight="1" x14ac:dyDescent="0.35">
      <c r="A26" s="9" t="s">
        <v>14</v>
      </c>
      <c r="B26" s="43"/>
      <c r="C26" s="33">
        <v>25</v>
      </c>
    </row>
    <row r="27" spans="1:4" ht="19" customHeight="1" x14ac:dyDescent="0.35">
      <c r="A27" s="13" t="s">
        <v>15</v>
      </c>
      <c r="B27" s="43"/>
      <c r="C27" s="33">
        <v>891</v>
      </c>
    </row>
    <row r="28" spans="1:4" s="4" customFormat="1" ht="31" x14ac:dyDescent="0.35">
      <c r="A28" s="23" t="s">
        <v>40</v>
      </c>
      <c r="B28" s="38" t="s">
        <v>29</v>
      </c>
      <c r="C28" s="31">
        <f>C29/C30</f>
        <v>0.1096510124946144</v>
      </c>
    </row>
    <row r="29" spans="1:4" s="4" customFormat="1" ht="19" customHeight="1" x14ac:dyDescent="0.35">
      <c r="A29" s="14" t="s">
        <v>30</v>
      </c>
      <c r="B29" s="38"/>
      <c r="C29" s="7">
        <v>509</v>
      </c>
    </row>
    <row r="30" spans="1:4" s="4" customFormat="1" ht="19" customHeight="1" x14ac:dyDescent="0.35">
      <c r="A30" s="14" t="s">
        <v>31</v>
      </c>
      <c r="B30" s="38"/>
      <c r="C30" s="6">
        <v>4642</v>
      </c>
    </row>
    <row r="31" spans="1:4" ht="31" x14ac:dyDescent="0.35">
      <c r="A31" s="24" t="s">
        <v>41</v>
      </c>
      <c r="B31" s="51" t="s">
        <v>32</v>
      </c>
      <c r="C31" s="55" t="s">
        <v>39</v>
      </c>
    </row>
    <row r="32" spans="1:4" ht="19" customHeight="1" x14ac:dyDescent="0.35">
      <c r="A32" s="15" t="s">
        <v>30</v>
      </c>
      <c r="B32" s="51"/>
      <c r="C32" s="56"/>
    </row>
    <row r="33" spans="1:3" ht="19" customHeight="1" x14ac:dyDescent="0.35">
      <c r="A33" s="15" t="s">
        <v>31</v>
      </c>
      <c r="B33" s="51"/>
      <c r="C33" s="57"/>
    </row>
    <row r="34" spans="1:3" ht="19" customHeight="1" x14ac:dyDescent="0.35">
      <c r="A34" s="24" t="s">
        <v>42</v>
      </c>
      <c r="B34" s="58">
        <v>1</v>
      </c>
      <c r="C34" s="29">
        <f>C35/C36</f>
        <v>1.2953218171758776</v>
      </c>
    </row>
    <row r="35" spans="1:3" ht="19" customHeight="1" x14ac:dyDescent="0.35">
      <c r="A35" s="9" t="s">
        <v>24</v>
      </c>
      <c r="B35" s="58"/>
      <c r="C35" s="6">
        <v>21071</v>
      </c>
    </row>
    <row r="36" spans="1:3" ht="19" customHeight="1" x14ac:dyDescent="0.35">
      <c r="A36" s="15" t="s">
        <v>25</v>
      </c>
      <c r="B36" s="58"/>
      <c r="C36" s="6">
        <v>16267</v>
      </c>
    </row>
    <row r="37" spans="1:3" ht="19" customHeight="1" x14ac:dyDescent="0.35">
      <c r="A37" s="24" t="s">
        <v>43</v>
      </c>
      <c r="B37" s="50" t="s">
        <v>21</v>
      </c>
      <c r="C37" s="32">
        <f>C38/C39</f>
        <v>0.75930194270661833</v>
      </c>
    </row>
    <row r="38" spans="1:3" ht="19" customHeight="1" x14ac:dyDescent="0.35">
      <c r="A38" s="15" t="s">
        <v>16</v>
      </c>
      <c r="B38" s="50"/>
      <c r="C38" s="16">
        <v>4612</v>
      </c>
    </row>
    <row r="39" spans="1:3" ht="19" customHeight="1" x14ac:dyDescent="0.35">
      <c r="A39" s="15" t="s">
        <v>17</v>
      </c>
      <c r="B39" s="50"/>
      <c r="C39" s="16">
        <v>6074</v>
      </c>
    </row>
    <row r="40" spans="1:3" ht="31" x14ac:dyDescent="0.35">
      <c r="A40" s="24" t="s">
        <v>44</v>
      </c>
      <c r="B40" s="51" t="s">
        <v>33</v>
      </c>
      <c r="C40" s="27">
        <f>C41/C42</f>
        <v>1</v>
      </c>
    </row>
    <row r="41" spans="1:3" ht="19" customHeight="1" x14ac:dyDescent="0.35">
      <c r="A41" s="15" t="s">
        <v>34</v>
      </c>
      <c r="B41" s="51"/>
      <c r="C41" s="37">
        <v>7</v>
      </c>
    </row>
    <row r="42" spans="1:3" ht="19" customHeight="1" x14ac:dyDescent="0.35">
      <c r="A42" s="15" t="s">
        <v>18</v>
      </c>
      <c r="B42" s="51"/>
      <c r="C42" s="37">
        <v>7</v>
      </c>
    </row>
    <row r="43" spans="1:3" ht="31" x14ac:dyDescent="0.35">
      <c r="A43" s="24" t="s">
        <v>45</v>
      </c>
      <c r="B43" s="51" t="s">
        <v>33</v>
      </c>
      <c r="C43" s="27">
        <f>C44/C45</f>
        <v>1</v>
      </c>
    </row>
    <row r="44" spans="1:3" ht="19" customHeight="1" x14ac:dyDescent="0.35">
      <c r="A44" s="15" t="s">
        <v>35</v>
      </c>
      <c r="B44" s="51"/>
      <c r="C44" s="37">
        <v>7</v>
      </c>
    </row>
    <row r="45" spans="1:3" ht="19" customHeight="1" x14ac:dyDescent="0.35">
      <c r="A45" s="15" t="s">
        <v>36</v>
      </c>
      <c r="B45" s="51"/>
      <c r="C45" s="37">
        <v>7</v>
      </c>
    </row>
    <row r="46" spans="1:3" ht="43.5" customHeight="1" x14ac:dyDescent="0.35"/>
  </sheetData>
  <mergeCells count="18">
    <mergeCell ref="C31:C33"/>
    <mergeCell ref="B40:B42"/>
    <mergeCell ref="B43:B45"/>
    <mergeCell ref="B34:B36"/>
    <mergeCell ref="B37:B39"/>
    <mergeCell ref="B31:B33"/>
    <mergeCell ref="B28:B30"/>
    <mergeCell ref="A1:C1"/>
    <mergeCell ref="B15:B17"/>
    <mergeCell ref="B18:B20"/>
    <mergeCell ref="B25:B27"/>
    <mergeCell ref="B21:B23"/>
    <mergeCell ref="A3:C3"/>
    <mergeCell ref="A2:C2"/>
    <mergeCell ref="B5:B7"/>
    <mergeCell ref="B8:B10"/>
    <mergeCell ref="B11:B14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useFirstPageNumber="1" r:id="rId1"/>
  <headerFooter>
    <oddFooter xml:space="preserve">&amp;CPágina &amp;P de &amp;N&amp;RCRER - Indicadores de Desempenho </oddFooter>
  </headerFooter>
  <rowBreaks count="1" manualBreakCount="1">
    <brk id="2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Indicadores Produção</vt:lpstr>
      <vt:lpstr>Indicadores Desempenho</vt:lpstr>
      <vt:lpstr>'Indicadores Desempenho'!Area_de_impressao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19</cp:revision>
  <cp:lastPrinted>2024-03-05T19:33:33Z</cp:lastPrinted>
  <dcterms:created xsi:type="dcterms:W3CDTF">2018-04-23T17:40:00Z</dcterms:created>
  <dcterms:modified xsi:type="dcterms:W3CDTF">2024-04-19T18:18:47Z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AEA3D17F4E4D4E6393EEE8CD0C4A9C3A</vt:lpwstr>
  </property>
  <property fmtid="{D5CDD505-2E9C-101B-9397-08002B2CF9AE}" pid="6" name="KSOProductBuildVer">
    <vt:lpwstr>1046-11.2.0.10323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