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967044E5-7B05-434C-878D-11CDB6A4AB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adores de Produção" sheetId="31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3" i="31" l="1"/>
  <c r="C134" i="31" s="1"/>
  <c r="C122" i="31"/>
  <c r="C121" i="31"/>
  <c r="C123" i="31" s="1"/>
  <c r="D115" i="31"/>
  <c r="D113" i="31"/>
  <c r="D117" i="31" s="1"/>
  <c r="D29" i="31" s="1"/>
  <c r="D32" i="31" s="1"/>
  <c r="D7" i="31" s="1"/>
  <c r="D111" i="31"/>
  <c r="D103" i="31"/>
  <c r="C68" i="31"/>
  <c r="C56" i="31"/>
  <c r="D44" i="31"/>
  <c r="D8" i="31" s="1"/>
  <c r="C44" i="31"/>
  <c r="C32" i="31"/>
  <c r="D28" i="31"/>
  <c r="D22" i="31"/>
  <c r="D24" i="31" s="1"/>
  <c r="C22" i="31"/>
  <c r="C24" i="31" s="1"/>
  <c r="D16" i="31"/>
  <c r="D5" i="31" s="1"/>
  <c r="C16" i="31"/>
  <c r="D6" i="31" l="1"/>
  <c r="D30" i="30" l="1"/>
  <c r="D16" i="30" l="1"/>
  <c r="D9" i="30" l="1"/>
  <c r="D34" i="30" l="1"/>
  <c r="D5" i="30" l="1"/>
  <c r="D23" i="30" l="1"/>
  <c r="D26" i="30"/>
  <c r="D14" i="30" l="1"/>
  <c r="D29" i="30" l="1"/>
  <c r="D38" i="30"/>
  <c r="D35" i="30"/>
  <c r="D32" i="30"/>
  <c r="D17" i="30"/>
  <c r="D8" i="30"/>
  <c r="D11" i="30" l="1"/>
  <c r="D12" i="30"/>
  <c r="D13" i="30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WANESSA ROSA MARQUES</author>
  </authors>
  <commentList>
    <comment ref="D10" authorId="0" shapeId="0" xr:uid="{B1D1C26B-E96F-4C26-8BBE-863C52F3D5EF}">
      <text>
        <r>
          <rPr>
            <b/>
            <sz val="9"/>
            <color indexed="81"/>
            <rFont val="Segoe UI"/>
            <family val="2"/>
          </rPr>
          <t>WANESSA ROSA MARQUES:</t>
        </r>
        <r>
          <rPr>
            <sz val="9"/>
            <color indexed="81"/>
            <rFont val="Segoe UI"/>
            <family val="2"/>
          </rPr>
          <t xml:space="preserve">
Maraíza orientou que é para seguir o quantitativo de saídas de acordo com o MV.</t>
        </r>
      </text>
    </comment>
  </commentList>
</comments>
</file>

<file path=xl/sharedStrings.xml><?xml version="1.0" encoding="utf-8"?>
<sst xmlns="http://schemas.openxmlformats.org/spreadsheetml/2006/main" count="329" uniqueCount="236">
  <si>
    <t xml:space="preserve">INDICADORES DE DESEMPENHO </t>
  </si>
  <si>
    <t>Indicadores</t>
  </si>
  <si>
    <t>Meta Mensal</t>
  </si>
  <si>
    <t>Março/24</t>
  </si>
  <si>
    <t>1. Taxa de Ocupação Hospitalar</t>
  </si>
  <si>
    <t>≥ 85%</t>
  </si>
  <si>
    <t>Total de Pacientes-dia</t>
  </si>
  <si>
    <t>Total de leitos operacionais-dia do período</t>
  </si>
  <si>
    <t>2. Média de Permanência Hospitalar (dias)</t>
  </si>
  <si>
    <t>≤ 6</t>
  </si>
  <si>
    <t>Total de Pacientes-dia no período</t>
  </si>
  <si>
    <t>Total de saídas no período</t>
  </si>
  <si>
    <t>3. Índice de Intervalo de Substituição (horas)</t>
  </si>
  <si>
    <t>≤ 25</t>
  </si>
  <si>
    <t>Taxa de Ocupação Hospitalar</t>
  </si>
  <si>
    <t>Média de Permanência Hospitalar</t>
  </si>
  <si>
    <t xml:space="preserve">4. Taxa de Readmissão em UTI (48 horas) </t>
  </si>
  <si>
    <t>≤ 5%</t>
  </si>
  <si>
    <t>Nº de retornos em até 48 horas</t>
  </si>
  <si>
    <t>Nº de saídas da UTI, por alta</t>
  </si>
  <si>
    <t>5. Taxa de Readmissão Hospitalar (em até 29 dias)</t>
  </si>
  <si>
    <t>≤ 20%</t>
  </si>
  <si>
    <t>Nº de pacientes readmitidos entre 0 e 29 dias da última alta hospitalar</t>
  </si>
  <si>
    <t>Nº total de internações hospitalares</t>
  </si>
  <si>
    <t>6. Percentual de Ocorrência de Glosas no SIH - DATASUS</t>
  </si>
  <si>
    <t>≤ 1%</t>
  </si>
  <si>
    <t>Em apuração*</t>
  </si>
  <si>
    <t>Total de procedimentos rejeitados no SIH</t>
  </si>
  <si>
    <t>-</t>
  </si>
  <si>
    <t>Total de procedimentos apresentados no SIH</t>
  </si>
  <si>
    <t>7. Percentual de Suspensão de Cirurgias Programadas por Condições Operacionais (causas relacionadas a organização da unidade)</t>
  </si>
  <si>
    <t>≤ 3%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</si>
  <si>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</si>
  <si>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</si>
  <si>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</si>
  <si>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</si>
  <si>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</si>
  <si>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</si>
  <si>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</si>
  <si>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≥ 70%</t>
  </si>
  <si>
    <t>Nº de exames de imagem entregues em até 10 dias</t>
  </si>
  <si>
    <t>Total de exames de imagem realizados no período mutiplicado (exames externos)</t>
  </si>
  <si>
    <t>11. Percentual de manifestações queixosas recebidas no sistema de ouvidoria do SUS</t>
  </si>
  <si>
    <t>&lt; 5%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</si>
  <si>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</si>
  <si>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</si>
  <si>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</si>
  <si>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≥ 95%</t>
  </si>
  <si>
    <t>Nº de pacientes com RAM avaliados quanto á gravidade</t>
  </si>
  <si>
    <t>Nº total de pacientes com RAM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</si>
  <si>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Fevereiro/2024:</t>
    </r>
  </si>
  <si>
    <t>***O indicador referente à competência do mês de Março/24 será apresentado no mês subsequente devido as informações ainda estarem em apuração.</t>
  </si>
  <si>
    <t>MÔNICA RIBEIRO COSTA</t>
  </si>
  <si>
    <t>Diretora Geral</t>
  </si>
  <si>
    <t>HECAD</t>
  </si>
  <si>
    <t>CONTRATO DE GESTÃO 045/2021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</si>
  <si>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</si>
  <si>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</si>
  <si>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</si>
  <si>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</si>
  <si>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</si>
  <si>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</si>
  <si>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Quadro 3. Indicadores de Desempenho do HCAMP Goiânia</t>
  </si>
  <si>
    <t>Indicadores de Desempenho</t>
  </si>
  <si>
    <t>&gt; 85%</t>
  </si>
  <si>
    <t>Média de Permanência Hospitalar (Dias)</t>
  </si>
  <si>
    <t>&lt; 7 dias</t>
  </si>
  <si>
    <t>Percentual de Investigação da Gravidade</t>
  </si>
  <si>
    <t>&gt; 95%</t>
  </si>
  <si>
    <t>a) Taxa de Ocupação Hospitalar</t>
  </si>
  <si>
    <t>Fórmula: [Total de Pacientes dia no período / Total de leitos operacionais dia do período] x 100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</si>
  <si>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</si>
  <si>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</si>
  <si>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</si>
  <si>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Semicríticos</t>
  </si>
  <si>
    <t>Críticos</t>
  </si>
  <si>
    <t>GERAL</t>
  </si>
  <si>
    <t>Mês</t>
  </si>
  <si>
    <t>Dias do mês</t>
  </si>
  <si>
    <t xml:space="preserve">Total Pacientes dia </t>
  </si>
  <si>
    <t xml:space="preserve">Total de  Leitos Operacionais dia </t>
  </si>
  <si>
    <t>Taxa de Ocupação</t>
  </si>
  <si>
    <t xml:space="preserve">Total de Leitos Operacionais dia </t>
  </si>
  <si>
    <t>Total Pacientes dia no período</t>
  </si>
  <si>
    <t>Total de leitos operacionais dia do período</t>
  </si>
  <si>
    <t>Taxa de ocupação</t>
  </si>
  <si>
    <t>Unidade de Internação</t>
  </si>
  <si>
    <t>Janeiro</t>
  </si>
  <si>
    <t>Fevereiro</t>
  </si>
  <si>
    <t>Março</t>
  </si>
  <si>
    <t>Abril</t>
  </si>
  <si>
    <t>Maio</t>
  </si>
  <si>
    <t>Junho</t>
  </si>
  <si>
    <t>Julho</t>
  </si>
  <si>
    <t xml:space="preserve"> Agosto</t>
  </si>
  <si>
    <t>Setembro</t>
  </si>
  <si>
    <t xml:space="preserve"> Outubro</t>
  </si>
  <si>
    <t>Novembro</t>
  </si>
  <si>
    <t>Dezembro</t>
  </si>
  <si>
    <t>Total Geral</t>
  </si>
  <si>
    <t>Geral</t>
  </si>
  <si>
    <t>Fonte: Relatórios gerenciais HCAMP</t>
  </si>
  <si>
    <t>TAXA DE OCUPAÇÃO HOSPITALAR  1º TRIMESTRE</t>
  </si>
  <si>
    <t>TAXA DE OCUPAÇÃO HOSPITALAR 3º TRIMESTRE</t>
  </si>
  <si>
    <t>Média do Período</t>
  </si>
  <si>
    <t>TAXA DE OCUPAÇÃO HOSPITALAR 2º TRIMESTRE</t>
  </si>
  <si>
    <t>TAXA DE OCUPAÇÃO HOSPITALAR 4º TRIMESTRE</t>
  </si>
  <si>
    <t>Análise gerencial</t>
  </si>
  <si>
    <t>Com esse indicador, é possível conhecer o tipo de leito mais usado, a faixa etária desses usuários, características do seu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</si>
  <si>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</si>
  <si>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</si>
  <si>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</si>
  <si>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b) Média de Permanência Hospitalar (dias)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</si>
  <si>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</si>
  <si>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</si>
  <si>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</si>
  <si>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</si>
  <si>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</si>
  <si>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</si>
  <si>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</si>
  <si>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</si>
  <si>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</si>
  <si>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</si>
  <si>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</si>
  <si>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(pacientes que deramentrada por dia, em determinado período / saídas nessemesmo período) x 100</t>
  </si>
  <si>
    <t>Já para hospitais de longa permanência, usa-se:</t>
  </si>
  <si>
    <t>Tempo médio de permanência = soma dos dias de internação de cada paciente no período / número de pacientes no mesmo período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</si>
  <si>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</si>
  <si>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</si>
  <si>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</si>
  <si>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c) Percentual de investigação da gravidade de reações adversas a medicamentos (Farmacovigilância)</t>
  </si>
  <si>
    <t>Fórmula: [Nº de pacientes com RAM avaliada quanto à gravidade/ Nº total de pacientes com RAM] x 100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</si>
  <si>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</si>
  <si>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</si>
  <si>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</si>
  <si>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</si>
  <si>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</si>
  <si>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</si>
  <si>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TMP</t>
  </si>
  <si>
    <t>Evolução da TMP (SMR) e da TURP (SRU) Hospitalares</t>
  </si>
  <si>
    <t>http://www.utisbrasileiras.com.br/uti-adulto/evolucao-do-smr-e-do-sru-hospitalar/</t>
  </si>
  <si>
    <t>Hospital Estadual da Criança e do Adolescente (HECAD) - Integrado por Pronto Atendimento Infantil Estadual (PAI)</t>
  </si>
  <si>
    <t>LINHA DE CONTRATAÇÕES</t>
  </si>
  <si>
    <t>Meta/Mensal</t>
  </si>
  <si>
    <t>Produção Março/24</t>
  </si>
  <si>
    <t>Internação Hospitalares</t>
  </si>
  <si>
    <t>Cirurgias Programadas</t>
  </si>
  <si>
    <t>Atendimento Ambulatorial</t>
  </si>
  <si>
    <t>SADT Externo (Realizado)</t>
  </si>
  <si>
    <t>Saídas Hospitalares por Clínica de Internação</t>
  </si>
  <si>
    <t xml:space="preserve"> Clínica Cirúrgica Pediátrica</t>
  </si>
  <si>
    <t xml:space="preserve">Clínica Cirúrgicas CERFIS </t>
  </si>
  <si>
    <t>Clínica Pediátrica</t>
  </si>
  <si>
    <t>Clínica Pediátrica Crônica</t>
  </si>
  <si>
    <t>Total</t>
  </si>
  <si>
    <t xml:space="preserve"> Cirurgias Eletivas</t>
  </si>
  <si>
    <t>Cirurgia de Urgência/Emergência</t>
  </si>
  <si>
    <t>*NTMC</t>
  </si>
  <si>
    <t>Total Cirurgias Eletivas + Urgência/Emergência</t>
  </si>
  <si>
    <t xml:space="preserve">Atendimento Ambulatorial </t>
  </si>
  <si>
    <t xml:space="preserve">Consultas Ambulatoriais </t>
  </si>
  <si>
    <t>Consultas Médicas na Atenção especializada</t>
  </si>
  <si>
    <t>Consultas não Médicas na Atenção especializada</t>
  </si>
  <si>
    <t>Leito Dia</t>
  </si>
  <si>
    <t>Procedimentos Ambulatoriais</t>
  </si>
  <si>
    <t xml:space="preserve">EXAMES </t>
  </si>
  <si>
    <t>Broncoscopia</t>
  </si>
  <si>
    <t>Colonoscopia</t>
  </si>
  <si>
    <t>Endoscopia</t>
  </si>
  <si>
    <t>Eletrocardiograma</t>
  </si>
  <si>
    <t>Ecocardiograma</t>
  </si>
  <si>
    <t>Ultrassonografia</t>
  </si>
  <si>
    <t>Tomografia</t>
  </si>
  <si>
    <t>Raio-X</t>
  </si>
  <si>
    <t>SADT Externo (Ofertado)</t>
  </si>
  <si>
    <t>Ofertado Regulação - Março/24</t>
  </si>
  <si>
    <t>Ofertado Interno (Ambulatório do HECAD) - Março/24</t>
  </si>
  <si>
    <t>SADT Interno (Realizado)</t>
  </si>
  <si>
    <t>Serviço</t>
  </si>
  <si>
    <t>SADT Interno</t>
  </si>
  <si>
    <t>Consultas  Médicas Por Especialidade</t>
  </si>
  <si>
    <t>Especialidade Médicas</t>
  </si>
  <si>
    <t>Alergia/Imunologia</t>
  </si>
  <si>
    <t>Cardiologia Clínica</t>
  </si>
  <si>
    <t>Cirurgia Pediátrica</t>
  </si>
  <si>
    <t>Cirurgia Plástica</t>
  </si>
  <si>
    <t>Dermatologia</t>
  </si>
  <si>
    <t>Pediatria</t>
  </si>
  <si>
    <t>Endocrinologia</t>
  </si>
  <si>
    <t>Gastrologia/ Hepatologia</t>
  </si>
  <si>
    <t>Hebiatria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</si>
  <si>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</si>
  <si>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</si>
  <si>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</si>
  <si>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</si>
  <si>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</si>
  <si>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</si>
  <si>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</si>
  <si>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</si>
  <si>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</si>
  <si>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</si>
  <si>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Vascular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</si>
  <si>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</si>
  <si>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</si>
  <si>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</si>
  <si>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</si>
  <si>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</si>
  <si>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</si>
  <si>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</si>
  <si>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Consultas  Não Médicas Por Especialidade</t>
  </si>
  <si>
    <t>Especialidade Multiprofissionais</t>
  </si>
  <si>
    <t>Enfermagem (Ambulatório)</t>
  </si>
  <si>
    <t>Enfermagem (VVS)</t>
  </si>
  <si>
    <t>Farmácia (VVS)</t>
  </si>
  <si>
    <t>Fisioterapia</t>
  </si>
  <si>
    <t>Fonoaudiologia</t>
  </si>
  <si>
    <t>Nutricionista</t>
  </si>
  <si>
    <t>Odontologia</t>
  </si>
  <si>
    <t>Psicologia (VVS)</t>
  </si>
  <si>
    <t>Psicologia</t>
  </si>
  <si>
    <t>Serviço Social (VVS)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</si>
  <si>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</si>
  <si>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</si>
  <si>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</si>
  <si>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</si>
  <si>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Acolhimento, Avaliação e Classificação de Risco </t>
  </si>
  <si>
    <t>AACR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</si>
  <si>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</si>
  <si>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</si>
  <si>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</si>
  <si>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</si>
  <si>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</si>
  <si>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AACR - Branco</t>
  </si>
  <si>
    <t>Enfermagem</t>
  </si>
  <si>
    <t>Serviço Social</t>
  </si>
  <si>
    <r>
      <rPr>
        <b/>
        <sz val="11"/>
        <color rgb="FF000000"/>
        <rFont val="Calibri"/>
        <family val="2"/>
      </rPr>
      <t>Nota Explicativa:</t>
    </r>
    <r>
      <rPr>
        <sz val="11"/>
        <color rgb="FF000000"/>
        <rFont val="Calibri"/>
        <family val="2"/>
      </rPr>
      <t xml:space="preserve"> Informa-se que a especialidade de infectologia está  com produção zerada devido a rescisão contratual por parte do prestador. A especialidade de Oftalmologia não apresentou produção devido a Unidade estar aguardando a liberação do processo de compra dos equipamentos para montagem do consultório odontológico. As especialidades de genética, ginecologia (infantil-puberal), homeopatia, neurocirurgia, nutrologia, oncologia pediátrica e psiquiatria não apresentaram produção no mês de março devido a necessidade de melhor organização da demanda existente, aumento da fila de pacientes aguardando consultas das especialidades já ofertadas na Unidade e restrição de estrutura física no ambulatório.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</si>
</sst>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[$-F400]h:mm:ss\ AM/PM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Arial"/>
      <family val="2"/>
      <charset val="1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sz val="11"/>
      <color rgb="FF7030A0"/>
      <name val="Calibri"/>
      <family val="2"/>
      <scheme val="minor"/>
    </font>
    <font>
      <sz val="11"/>
      <color rgb="FFFFFF00"/>
      <name val="Calibri"/>
      <family val="2"/>
    </font>
    <font>
      <sz val="11"/>
      <name val="Calibri"/>
      <family val="2"/>
    </font>
    <font>
      <b/>
      <sz val="9"/>
      <color rgb="FFFF0000"/>
      <name val="Arial"/>
      <family val="2"/>
    </font>
    <font>
      <sz val="11"/>
      <color rgb="FF000000"/>
      <name val="Arial"/>
      <family val="2"/>
    </font>
    <font>
      <sz val="11"/>
      <color indexed="64"/>
      <name val="Arial"/>
      <family val="2"/>
    </font>
    <font>
      <sz val="11"/>
      <name val="Arial"/>
      <family val="2"/>
    </font>
    <font>
      <sz val="11"/>
      <color theme="7"/>
      <name val="Calibri"/>
      <family val="2"/>
    </font>
    <font>
      <b/>
      <sz val="11"/>
      <color rgb="FFFFFF00"/>
      <name val="Calibri"/>
      <family val="2"/>
    </font>
    <font>
      <sz val="9"/>
      <color rgb="FFFFFF00"/>
      <name val="Arial"/>
      <family val="2"/>
    </font>
    <font>
      <sz val="10"/>
      <color indexed="64"/>
      <name val="Arial"/>
      <family val="2"/>
    </font>
    <font>
      <sz val="9"/>
      <color rgb="FF7030A0"/>
      <name val="Arial"/>
      <family val="2"/>
    </font>
    <font>
      <sz val="8"/>
      <color rgb="FFFFFF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FF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43" fontId="15" fillId="0" borderId="0" applyFont="0" applyFill="0" applyBorder="0" applyAlignment="0" applyProtection="0"/>
    <xf numFmtId="0" fontId="18" fillId="16" borderId="0" applyBorder="0" applyProtection="0"/>
    <xf numFmtId="0" fontId="18" fillId="17" borderId="0" applyBorder="0" applyProtection="0"/>
    <xf numFmtId="0" fontId="19" fillId="18" borderId="0" applyBorder="0" applyProtection="0"/>
    <xf numFmtId="0" fontId="19" fillId="0" borderId="0" applyBorder="0" applyProtection="0"/>
    <xf numFmtId="0" fontId="20" fillId="19" borderId="0" applyBorder="0" applyProtection="0"/>
    <xf numFmtId="0" fontId="21" fillId="0" borderId="0" applyBorder="0" applyProtection="0"/>
    <xf numFmtId="0" fontId="15" fillId="0" borderId="0" applyBorder="0" applyProtection="0"/>
    <xf numFmtId="0" fontId="15" fillId="0" borderId="0" applyBorder="0" applyProtection="0"/>
    <xf numFmtId="0" fontId="22" fillId="0" borderId="0" applyBorder="0" applyProtection="0"/>
    <xf numFmtId="9" fontId="15" fillId="0" borderId="0" applyBorder="0" applyProtection="0"/>
    <xf numFmtId="43" fontId="15" fillId="0" borderId="0" applyFont="0" applyFill="0" applyBorder="0" applyAlignment="0" applyProtection="0"/>
  </cellStyleXfs>
  <cellXfs count="2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5" fillId="0" borderId="0" xfId="5"/>
    <xf numFmtId="0" fontId="15" fillId="20" borderId="0" xfId="5" applyFill="1"/>
    <xf numFmtId="0" fontId="25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left" vertical="center" wrapText="1"/>
    </xf>
    <xf numFmtId="0" fontId="26" fillId="0" borderId="1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28" fillId="21" borderId="1" xfId="5" applyFont="1" applyFill="1" applyBorder="1" applyAlignment="1">
      <alignment horizontal="center" vertical="center" wrapText="1"/>
    </xf>
    <xf numFmtId="0" fontId="23" fillId="0" borderId="0" xfId="5" applyFont="1" applyAlignment="1">
      <alignment vertical="center"/>
    </xf>
    <xf numFmtId="0" fontId="15" fillId="0" borderId="0" xfId="5" applyAlignment="1">
      <alignment vertical="center"/>
    </xf>
    <xf numFmtId="9" fontId="16" fillId="0" borderId="1" xfId="5" applyNumberFormat="1" applyFont="1" applyBorder="1" applyAlignment="1">
      <alignment horizontal="center" vertical="center"/>
    </xf>
    <xf numFmtId="0" fontId="26" fillId="0" borderId="1" xfId="5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67" fontId="23" fillId="0" borderId="0" xfId="5" applyNumberFormat="1" applyFont="1" applyAlignment="1">
      <alignment vertical="center"/>
    </xf>
    <xf numFmtId="167" fontId="15" fillId="0" borderId="0" xfId="5" applyNumberFormat="1" applyAlignment="1">
      <alignment vertical="center"/>
    </xf>
    <xf numFmtId="0" fontId="16" fillId="0" borderId="0" xfId="5" applyFont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166" fontId="23" fillId="0" borderId="0" xfId="5" applyNumberFormat="1" applyFont="1" applyAlignment="1">
      <alignment vertical="center"/>
    </xf>
    <xf numFmtId="166" fontId="15" fillId="0" borderId="0" xfId="5" applyNumberFormat="1" applyAlignment="1">
      <alignment vertical="center"/>
    </xf>
    <xf numFmtId="0" fontId="31" fillId="0" borderId="0" xfId="5" applyFont="1" applyAlignment="1">
      <alignment vertical="center"/>
    </xf>
    <xf numFmtId="49" fontId="28" fillId="21" borderId="1" xfId="5" applyNumberFormat="1" applyFont="1" applyFill="1" applyBorder="1" applyAlignment="1">
      <alignment horizontal="center" vertical="center" wrapText="1"/>
    </xf>
    <xf numFmtId="10" fontId="16" fillId="0" borderId="1" xfId="2" applyNumberFormat="1" applyFont="1" applyFill="1" applyBorder="1" applyAlignment="1">
      <alignment horizontal="center" vertical="center" wrapText="1"/>
    </xf>
    <xf numFmtId="2" fontId="16" fillId="0" borderId="1" xfId="5" applyNumberFormat="1" applyFont="1" applyBorder="1" applyAlignment="1">
      <alignment horizontal="center" vertical="center" wrapText="1"/>
    </xf>
    <xf numFmtId="2" fontId="16" fillId="0" borderId="1" xfId="2" applyNumberFormat="1" applyFont="1" applyFill="1" applyBorder="1" applyAlignment="1">
      <alignment horizontal="center" vertical="center" wrapText="1"/>
    </xf>
    <xf numFmtId="0" fontId="16" fillId="0" borderId="1" xfId="5" applyFont="1" applyBorder="1" applyAlignment="1">
      <alignment horizontal="justify" vertical="justify" wrapText="1"/>
    </xf>
    <xf numFmtId="10" fontId="27" fillId="0" borderId="1" xfId="2" applyNumberFormat="1" applyFont="1" applyFill="1" applyBorder="1" applyAlignment="1">
      <alignment horizontal="center" vertical="center" wrapText="1"/>
    </xf>
    <xf numFmtId="0" fontId="29" fillId="0" borderId="1" xfId="5" applyFont="1" applyBorder="1" applyAlignment="1" applyProtection="1">
      <alignment horizontal="center" vertical="center" wrapText="1"/>
      <protection locked="0"/>
    </xf>
    <xf numFmtId="10" fontId="17" fillId="0" borderId="1" xfId="5" applyNumberFormat="1" applyFont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0" fontId="26" fillId="0" borderId="0" xfId="5" applyFont="1" applyAlignment="1">
      <alignment horizontal="right" vertical="center" wrapText="1"/>
    </xf>
    <xf numFmtId="0" fontId="24" fillId="0" borderId="0" xfId="5" applyFont="1" applyAlignment="1">
      <alignment horizontal="center" vertical="center" wrapText="1"/>
    </xf>
    <xf numFmtId="0" fontId="29" fillId="22" borderId="1" xfId="5" applyFont="1" applyFill="1" applyBorder="1" applyAlignment="1" applyProtection="1">
      <alignment horizontal="center" vertical="center" wrapText="1"/>
      <protection locked="0"/>
    </xf>
    <xf numFmtId="3" fontId="29" fillId="22" borderId="1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5" applyFont="1" applyBorder="1" applyAlignment="1">
      <alignment horizontal="center" vertical="center" wrapText="1"/>
    </xf>
    <xf numFmtId="1" fontId="24" fillId="0" borderId="1" xfId="5" applyNumberFormat="1" applyFont="1" applyBorder="1" applyAlignment="1">
      <alignment horizontal="center" vertical="center" wrapText="1"/>
    </xf>
    <xf numFmtId="0" fontId="35" fillId="0" borderId="1" xfId="5" applyFont="1" applyBorder="1" applyAlignment="1" applyProtection="1">
      <alignment horizontal="center" vertical="center" wrapText="1"/>
      <protection locked="0"/>
    </xf>
    <xf numFmtId="0" fontId="32" fillId="20" borderId="0" xfId="5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0" fontId="16" fillId="0" borderId="1" xfId="5" applyFont="1" applyBorder="1" applyAlignment="1">
      <alignment horizontal="center" vertical="center" wrapText="1"/>
    </xf>
    <xf numFmtId="165" fontId="16" fillId="0" borderId="18" xfId="2" applyNumberFormat="1" applyFont="1" applyFill="1" applyBorder="1" applyAlignment="1">
      <alignment horizontal="center" vertical="center" wrapText="1"/>
    </xf>
    <xf numFmtId="165" fontId="16" fillId="0" borderId="19" xfId="2" applyNumberFormat="1" applyFont="1" applyFill="1" applyBorder="1" applyAlignment="1">
      <alignment horizontal="center" vertical="center" wrapText="1"/>
    </xf>
    <xf numFmtId="165" fontId="16" fillId="0" borderId="20" xfId="2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 wrapText="1"/>
    </xf>
    <xf numFmtId="0" fontId="26" fillId="0" borderId="0" xfId="5" applyFont="1" applyAlignment="1">
      <alignment horizontal="left" vertical="center" wrapText="1"/>
    </xf>
    <xf numFmtId="0" fontId="26" fillId="0" borderId="0" xfId="5" applyFont="1" applyAlignment="1">
      <alignment horizontal="justify" vertical="justify" wrapText="1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5" fillId="0" borderId="0" xfId="5"/>
    <xf numFmtId="0" fontId="28" fillId="23" borderId="1" xfId="5" applyFont="1" applyFill="1" applyBorder="1" applyAlignment="1">
      <alignment horizontal="center" vertical="center" wrapText="1"/>
    </xf>
    <xf numFmtId="0" fontId="16" fillId="22" borderId="1" xfId="5" applyFont="1" applyFill="1" applyBorder="1" applyAlignment="1">
      <alignment horizontal="center" vertical="center" wrapText="1"/>
    </xf>
    <xf numFmtId="0" fontId="36" fillId="24" borderId="1" xfId="5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37" fillId="0" borderId="1" xfId="5" applyFont="1" applyBorder="1" applyAlignment="1">
      <alignment horizontal="center" vertical="center" wrapText="1"/>
    </xf>
    <xf numFmtId="3" fontId="17" fillId="0" borderId="1" xfId="5" applyNumberFormat="1" applyFont="1" applyBorder="1" applyAlignment="1">
      <alignment horizontal="center" vertical="center" wrapText="1"/>
    </xf>
    <xf numFmtId="0" fontId="15" fillId="0" borderId="0" xfId="5" applyAlignment="1">
      <alignment horizontal="left" vertical="center"/>
    </xf>
    <xf numFmtId="0" fontId="15" fillId="0" borderId="0" xfId="5" applyAlignment="1">
      <alignment horizontal="center" vertical="center"/>
    </xf>
    <xf numFmtId="0" fontId="23" fillId="0" borderId="0" xfId="5" applyFont="1" applyAlignment="1">
      <alignment horizontal="center" vertical="center"/>
    </xf>
    <xf numFmtId="3" fontId="37" fillId="0" borderId="1" xfId="5" applyNumberFormat="1" applyFont="1" applyBorder="1" applyAlignment="1">
      <alignment horizontal="center" vertical="center" wrapText="1"/>
    </xf>
    <xf numFmtId="0" fontId="19" fillId="0" borderId="7" xfId="5" applyFont="1" applyBorder="1" applyAlignment="1">
      <alignment vertical="center"/>
    </xf>
    <xf numFmtId="43" fontId="0" fillId="0" borderId="0" xfId="6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43" fontId="0" fillId="0" borderId="0" xfId="6" applyFont="1" applyBorder="1"/>
    <xf numFmtId="43" fontId="38" fillId="0" borderId="0" xfId="6" applyFont="1" applyBorder="1" applyAlignment="1">
      <alignment vertical="center"/>
    </xf>
    <xf numFmtId="0" fontId="32" fillId="0" borderId="7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9" fillId="0" borderId="0" xfId="5" applyFont="1" applyAlignment="1">
      <alignment horizontal="center" vertical="center"/>
    </xf>
    <xf numFmtId="0" fontId="39" fillId="0" borderId="0" xfId="5" applyFont="1" applyAlignment="1">
      <alignment horizontal="center" vertical="center" wrapText="1"/>
    </xf>
    <xf numFmtId="0" fontId="32" fillId="0" borderId="0" xfId="5" applyFont="1" applyAlignment="1">
      <alignment horizontal="left" vertical="center"/>
    </xf>
    <xf numFmtId="0" fontId="31" fillId="0" borderId="0" xfId="5" applyFont="1" applyAlignment="1">
      <alignment horizontal="center" vertical="center"/>
    </xf>
    <xf numFmtId="0" fontId="40" fillId="0" borderId="0" xfId="5" applyFont="1" applyAlignment="1">
      <alignment horizontal="left" vertical="center"/>
    </xf>
    <xf numFmtId="0" fontId="41" fillId="0" borderId="0" xfId="5" applyFont="1" applyAlignment="1">
      <alignment horizontal="left" vertical="center"/>
    </xf>
    <xf numFmtId="3" fontId="36" fillId="24" borderId="1" xfId="5" applyNumberFormat="1" applyFont="1" applyFill="1" applyBorder="1" applyAlignment="1">
      <alignment horizontal="center" vertical="center" wrapText="1"/>
    </xf>
    <xf numFmtId="3" fontId="16" fillId="22" borderId="1" xfId="0" applyNumberFormat="1" applyFont="1" applyFill="1" applyBorder="1" applyAlignment="1">
      <alignment horizontal="center" vertical="center" wrapText="1"/>
    </xf>
    <xf numFmtId="0" fontId="28" fillId="23" borderId="13" xfId="5" applyFont="1" applyFill="1" applyBorder="1" applyAlignment="1">
      <alignment horizontal="center" vertical="center" wrapText="1"/>
    </xf>
    <xf numFmtId="0" fontId="28" fillId="23" borderId="15" xfId="5" applyFont="1" applyFill="1" applyBorder="1" applyAlignment="1">
      <alignment horizontal="center" vertical="center" wrapText="1"/>
    </xf>
    <xf numFmtId="0" fontId="28" fillId="23" borderId="14" xfId="5" applyFont="1" applyFill="1" applyBorder="1" applyAlignment="1">
      <alignment horizontal="center" vertical="center" wrapText="1"/>
    </xf>
    <xf numFmtId="0" fontId="42" fillId="0" borderId="1" xfId="5" applyFont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 wrapText="1"/>
    </xf>
    <xf numFmtId="0" fontId="44" fillId="0" borderId="1" xfId="5" applyFont="1" applyBorder="1" applyAlignment="1">
      <alignment horizontal="center" vertical="center" wrapText="1"/>
    </xf>
    <xf numFmtId="0" fontId="42" fillId="25" borderId="1" xfId="5" applyFont="1" applyFill="1" applyBorder="1" applyAlignment="1">
      <alignment horizontal="center" vertical="center" wrapText="1"/>
    </xf>
    <xf numFmtId="0" fontId="43" fillId="26" borderId="1" xfId="5" applyFont="1" applyFill="1" applyBorder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0" fontId="44" fillId="25" borderId="1" xfId="5" applyFont="1" applyFill="1" applyBorder="1" applyAlignment="1">
      <alignment horizontal="center" vertical="center" wrapText="1"/>
    </xf>
    <xf numFmtId="0" fontId="44" fillId="26" borderId="1" xfId="5" applyFont="1" applyFill="1" applyBorder="1" applyAlignment="1">
      <alignment horizontal="center" vertical="center" wrapText="1"/>
    </xf>
    <xf numFmtId="0" fontId="45" fillId="0" borderId="7" xfId="5" applyFont="1" applyBorder="1" applyAlignment="1">
      <alignment horizontal="left" vertical="center"/>
    </xf>
    <xf numFmtId="0" fontId="45" fillId="0" borderId="0" xfId="5" applyFont="1" applyAlignment="1">
      <alignment horizontal="left" vertical="center"/>
    </xf>
    <xf numFmtId="0" fontId="47" fillId="0" borderId="0" xfId="5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22" borderId="13" xfId="0" applyFont="1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44" fillId="0" borderId="13" xfId="5" applyFont="1" applyBorder="1" applyAlignment="1">
      <alignment horizontal="center" vertical="center" wrapText="1"/>
    </xf>
    <xf numFmtId="0" fontId="44" fillId="0" borderId="14" xfId="5" applyFont="1" applyBorder="1" applyAlignment="1">
      <alignment horizontal="center" vertical="center" wrapText="1"/>
    </xf>
    <xf numFmtId="0" fontId="16" fillId="22" borderId="13" xfId="5" applyFont="1" applyFill="1" applyBorder="1" applyAlignment="1">
      <alignment horizontal="center" vertical="center" wrapText="1"/>
    </xf>
    <xf numFmtId="0" fontId="16" fillId="22" borderId="14" xfId="5" applyFont="1" applyFill="1" applyBorder="1" applyAlignment="1">
      <alignment horizontal="center" vertical="center" wrapText="1"/>
    </xf>
    <xf numFmtId="3" fontId="42" fillId="0" borderId="13" xfId="5" applyNumberFormat="1" applyFont="1" applyBorder="1" applyAlignment="1">
      <alignment horizontal="center" vertical="center" wrapText="1"/>
    </xf>
    <xf numFmtId="0" fontId="42" fillId="0" borderId="14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3" fontId="48" fillId="0" borderId="18" xfId="5" applyNumberFormat="1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9" fillId="0" borderId="0" xfId="5" applyFont="1" applyAlignment="1">
      <alignment horizontal="left" vertical="center" wrapText="1"/>
    </xf>
    <xf numFmtId="0" fontId="50" fillId="0" borderId="0" xfId="5" applyFont="1" applyAlignment="1">
      <alignment horizontal="left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3" fontId="30" fillId="22" borderId="1" xfId="0" applyNumberFormat="1" applyFont="1" applyFill="1" applyBorder="1" applyAlignment="1">
      <alignment horizontal="center" vertical="center" wrapText="1"/>
    </xf>
    <xf numFmtId="0" fontId="51" fillId="0" borderId="0" xfId="5" applyFont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52" fillId="0" borderId="7" xfId="5" applyFont="1" applyBorder="1" applyAlignment="1">
      <alignment horizontal="left" vertical="center"/>
    </xf>
    <xf numFmtId="0" fontId="53" fillId="0" borderId="0" xfId="5" applyFont="1" applyAlignment="1">
      <alignment horizontal="center" vertical="center"/>
    </xf>
    <xf numFmtId="0" fontId="19" fillId="0" borderId="0" xfId="5" applyFont="1" applyAlignment="1">
      <alignment vertical="center"/>
    </xf>
    <xf numFmtId="0" fontId="54" fillId="0" borderId="0" xfId="5" applyFont="1" applyAlignment="1">
      <alignment horizontal="left" vertical="center"/>
    </xf>
    <xf numFmtId="43" fontId="38" fillId="0" borderId="0" xfId="6" applyFont="1" applyBorder="1" applyAlignment="1">
      <alignment horizontal="left" vertical="center"/>
    </xf>
    <xf numFmtId="0" fontId="55" fillId="0" borderId="1" xfId="5" applyFont="1" applyBorder="1" applyAlignment="1">
      <alignment horizontal="center" vertical="center" wrapText="1"/>
    </xf>
    <xf numFmtId="3" fontId="16" fillId="22" borderId="1" xfId="5" applyNumberFormat="1" applyFont="1" applyFill="1" applyBorder="1" applyAlignment="1">
      <alignment horizontal="center" vertical="center" wrapText="1"/>
    </xf>
    <xf numFmtId="0" fontId="52" fillId="0" borderId="0" xfId="5" applyFont="1" applyAlignment="1">
      <alignment vertical="center"/>
    </xf>
    <xf numFmtId="0" fontId="52" fillId="0" borderId="0" xfId="5" applyFont="1" applyAlignment="1">
      <alignment horizontal="left" vertical="center"/>
    </xf>
    <xf numFmtId="3" fontId="16" fillId="0" borderId="0" xfId="5" applyNumberFormat="1" applyFont="1" applyAlignment="1">
      <alignment horizontal="center" vertical="center"/>
    </xf>
    <xf numFmtId="3" fontId="15" fillId="0" borderId="0" xfId="5" applyNumberFormat="1"/>
    <xf numFmtId="3" fontId="17" fillId="0" borderId="13" xfId="5" applyNumberFormat="1" applyFont="1" applyBorder="1" applyAlignment="1">
      <alignment horizontal="center" vertical="center" wrapText="1"/>
    </xf>
    <xf numFmtId="3" fontId="17" fillId="0" borderId="14" xfId="5" applyNumberFormat="1" applyFont="1" applyBorder="1" applyAlignment="1">
      <alignment horizontal="center" vertical="center" wrapText="1"/>
    </xf>
    <xf numFmtId="0" fontId="17" fillId="0" borderId="13" xfId="5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 wrapText="1"/>
    </xf>
    <xf numFmtId="3" fontId="16" fillId="22" borderId="13" xfId="0" applyNumberFormat="1" applyFont="1" applyFill="1" applyBorder="1" applyAlignment="1">
      <alignment horizontal="center" vertical="center" wrapText="1"/>
    </xf>
    <xf numFmtId="3" fontId="16" fillId="22" borderId="14" xfId="0" applyNumberFormat="1" applyFont="1" applyFill="1" applyBorder="1" applyAlignment="1">
      <alignment horizontal="center" vertical="center" wrapText="1"/>
    </xf>
    <xf numFmtId="0" fontId="28" fillId="23" borderId="20" xfId="5" applyFont="1" applyFill="1" applyBorder="1" applyAlignment="1">
      <alignment horizontal="center" vertical="center" wrapText="1"/>
    </xf>
    <xf numFmtId="0" fontId="42" fillId="0" borderId="13" xfId="5" applyFont="1" applyBorder="1" applyAlignment="1">
      <alignment horizontal="center" vertical="center" wrapText="1"/>
    </xf>
    <xf numFmtId="3" fontId="46" fillId="0" borderId="0" xfId="5" applyNumberFormat="1" applyFont="1" applyAlignment="1">
      <alignment horizontal="left"/>
    </xf>
    <xf numFmtId="0" fontId="15" fillId="0" borderId="0" xfId="5" applyAlignment="1">
      <alignment horizontal="left" vertical="top" wrapText="1"/>
    </xf>
    <xf numFmtId="0" fontId="15" fillId="0" borderId="0" xfId="5" applyAlignment="1">
      <alignment horizontal="justify" vertical="justify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6" fillId="0" borderId="7" xfId="5" applyFont="1" applyFill="1" applyBorder="1" applyAlignment="1">
      <alignment horizontal="left" vertical="center"/>
    </xf>
    <xf numFmtId="0" fontId="46" fillId="0" borderId="0" xfId="5" applyFont="1" applyFill="1" applyAlignment="1">
      <alignment horizontal="left" vertical="center"/>
    </xf>
    <xf numFmtId="0" fontId="16" fillId="0" borderId="0" xfId="5" applyFont="1" applyFill="1" applyAlignment="1">
      <alignment horizontal="left" vertical="center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6B64679-8E69-47CF-A220-67001FD92A52}"/>
            </a:ext>
          </a:extLst>
        </xdr:cNvPr>
        <xdr:cNvSpPr txBox="1">
          <a:spLocks noChangeArrowheads="1"/>
        </xdr:cNvSpPr>
      </xdr:nvSpPr>
      <xdr:spPr bwMode="auto">
        <a:xfrm>
          <a:off x="16343151" y="1525344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EC89E49-0889-4240-AD77-83137E3B3D0F}"/>
            </a:ext>
          </a:extLst>
        </xdr:cNvPr>
        <xdr:cNvSpPr/>
      </xdr:nvSpPr>
      <xdr:spPr>
        <a:xfrm>
          <a:off x="7542389" y="134055"/>
          <a:ext cx="26387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7BA3C2E-B16F-4DD2-9078-1661B6C17A5F}"/>
            </a:ext>
          </a:extLst>
        </xdr:cNvPr>
        <xdr:cNvGrpSpPr/>
      </xdr:nvGrpSpPr>
      <xdr:grpSpPr>
        <a:xfrm>
          <a:off x="334434" y="42333"/>
          <a:ext cx="7620596" cy="948268"/>
          <a:chOff x="328084" y="42333"/>
          <a:chExt cx="7675629" cy="952501"/>
        </a:xfrm>
      </xdr:grpSpPr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9AC73271-64EB-0EA6-FBA9-C17547A56B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6" name="Imagem 5" descr="Texto&#10;&#10;Descrição gerada automaticamente">
            <a:extLst>
              <a:ext uri="{FF2B5EF4-FFF2-40B4-BE49-F238E27FC236}">
                <a16:creationId xmlns:a16="http://schemas.microsoft.com/office/drawing/2014/main" id="{14F29D19-3BB3-A59F-6197-307D219CEF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31750</xdr:colOff>
      <xdr:row>41</xdr:row>
      <xdr:rowOff>328084</xdr:rowOff>
    </xdr:from>
    <xdr:to>
      <xdr:col>2</xdr:col>
      <xdr:colOff>1041322</xdr:colOff>
      <xdr:row>45</xdr:row>
      <xdr:rowOff>161024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CA0909E-D4B7-0D0D-14E0-7483D353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8750" y="14901334"/>
          <a:ext cx="7020905" cy="1124107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41</xdr:row>
      <xdr:rowOff>349251</xdr:rowOff>
    </xdr:from>
    <xdr:to>
      <xdr:col>2</xdr:col>
      <xdr:colOff>1372586</xdr:colOff>
      <xdr:row>45</xdr:row>
      <xdr:rowOff>222250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29B664-2ED7-4B1D-ABBD-B96679BDE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159" y="14770101"/>
          <a:ext cx="7340527" cy="1158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2BCD-CD87-4437-B015-48F9275E8772}">
  <dimension ref="B1:I149"/>
  <sheetViews>
    <sheetView showGridLines="0" tabSelected="1" workbookViewId="0">
      <selection activeCell="E103" sqref="E103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3.4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43"/>
      <c r="C1" s="143"/>
      <c r="D1" s="143"/>
    </row>
    <row r="2" spans="2:8" ht="7.5" customHeight="1" x14ac:dyDescent="0.35"/>
    <row r="3" spans="2:8" ht="34.5" customHeight="1" x14ac:dyDescent="0.35">
      <c r="B3" s="144" t="s">
        <v>141</v>
      </c>
      <c r="C3" s="144"/>
      <c r="D3" s="144"/>
    </row>
    <row r="4" spans="2:8" s="148" customFormat="1" ht="21" customHeight="1" x14ac:dyDescent="0.35">
      <c r="B4" s="145" t="s">
        <v>142</v>
      </c>
      <c r="C4" s="146" t="s">
        <v>143</v>
      </c>
      <c r="D4" s="147" t="s">
        <v>144</v>
      </c>
    </row>
    <row r="5" spans="2:8" s="152" customFormat="1" ht="19.899999999999999" customHeight="1" x14ac:dyDescent="0.35">
      <c r="B5" s="75" t="s">
        <v>145</v>
      </c>
      <c r="C5" s="149">
        <v>779</v>
      </c>
      <c r="D5" s="150">
        <f>D16</f>
        <v>847</v>
      </c>
      <c r="E5" s="151"/>
    </row>
    <row r="6" spans="2:8" s="152" customFormat="1" ht="19.899999999999999" customHeight="1" x14ac:dyDescent="0.35">
      <c r="B6" s="75" t="s">
        <v>146</v>
      </c>
      <c r="C6" s="149">
        <v>297</v>
      </c>
      <c r="D6" s="150">
        <f>D22</f>
        <v>273</v>
      </c>
      <c r="E6" s="153"/>
    </row>
    <row r="7" spans="2:8" s="152" customFormat="1" ht="19.899999999999999" customHeight="1" x14ac:dyDescent="0.35">
      <c r="B7" s="75" t="s">
        <v>147</v>
      </c>
      <c r="C7" s="154">
        <v>4225</v>
      </c>
      <c r="D7" s="150">
        <f>D32</f>
        <v>4334</v>
      </c>
      <c r="E7" s="155"/>
    </row>
    <row r="8" spans="2:8" s="152" customFormat="1" ht="19.899999999999999" customHeight="1" x14ac:dyDescent="0.35">
      <c r="B8" s="75" t="s">
        <v>148</v>
      </c>
      <c r="C8" s="149">
        <v>740</v>
      </c>
      <c r="D8" s="150">
        <f>D44</f>
        <v>782</v>
      </c>
      <c r="E8" s="156"/>
    </row>
    <row r="9" spans="2:8" ht="18" customHeight="1" x14ac:dyDescent="0.35">
      <c r="B9" s="157"/>
      <c r="C9" s="157"/>
      <c r="D9" s="157"/>
      <c r="E9" s="158"/>
    </row>
    <row r="10" spans="2:8" ht="25.15" customHeight="1" x14ac:dyDescent="0.35">
      <c r="B10" s="144" t="s">
        <v>149</v>
      </c>
      <c r="C10" s="144"/>
      <c r="D10" s="144"/>
      <c r="E10" s="159"/>
    </row>
    <row r="11" spans="2:8" s="148" customFormat="1" ht="22.5" customHeight="1" x14ac:dyDescent="0.35">
      <c r="B11" s="145" t="s">
        <v>149</v>
      </c>
      <c r="C11" s="146" t="s">
        <v>143</v>
      </c>
      <c r="D11" s="147" t="s">
        <v>144</v>
      </c>
    </row>
    <row r="12" spans="2:8" s="152" customFormat="1" ht="18" customHeight="1" x14ac:dyDescent="0.35">
      <c r="B12" s="75" t="s">
        <v>150</v>
      </c>
      <c r="C12" s="149">
        <v>366</v>
      </c>
      <c r="D12" s="75">
        <v>443</v>
      </c>
      <c r="E12" s="160"/>
      <c r="F12" s="161"/>
      <c r="G12" s="161"/>
      <c r="H12" s="162"/>
    </row>
    <row r="13" spans="2:8" s="152" customFormat="1" ht="18" customHeight="1" x14ac:dyDescent="0.35">
      <c r="B13" s="75" t="s">
        <v>151</v>
      </c>
      <c r="C13" s="149">
        <v>77</v>
      </c>
      <c r="D13" s="75">
        <v>18</v>
      </c>
      <c r="E13" s="160"/>
      <c r="F13" s="161"/>
      <c r="G13" s="161"/>
      <c r="H13" s="162"/>
    </row>
    <row r="14" spans="2:8" s="152" customFormat="1" ht="18" customHeight="1" x14ac:dyDescent="0.35">
      <c r="B14" s="75" t="s">
        <v>152</v>
      </c>
      <c r="C14" s="149">
        <v>327</v>
      </c>
      <c r="D14" s="75">
        <v>373</v>
      </c>
      <c r="E14" s="160"/>
      <c r="F14" s="161"/>
      <c r="G14" s="161"/>
      <c r="H14" s="163"/>
    </row>
    <row r="15" spans="2:8" s="152" customFormat="1" ht="18" customHeight="1" x14ac:dyDescent="0.35">
      <c r="B15" s="75" t="s">
        <v>153</v>
      </c>
      <c r="C15" s="149">
        <v>9</v>
      </c>
      <c r="D15" s="75">
        <v>13</v>
      </c>
      <c r="E15" s="160"/>
      <c r="F15" s="161"/>
      <c r="G15" s="161"/>
      <c r="H15" s="163"/>
    </row>
    <row r="16" spans="2:8" s="152" customFormat="1" ht="18" customHeight="1" x14ac:dyDescent="0.35">
      <c r="B16" s="145" t="s">
        <v>154</v>
      </c>
      <c r="C16" s="146">
        <f>SUM(C12:C15)</f>
        <v>779</v>
      </c>
      <c r="D16" s="145">
        <f>SUM(D12:D15)</f>
        <v>847</v>
      </c>
      <c r="E16" s="164"/>
      <c r="F16" s="165"/>
      <c r="G16" s="165"/>
      <c r="H16" s="162"/>
    </row>
    <row r="17" spans="2:9" s="152" customFormat="1" ht="24" customHeight="1" x14ac:dyDescent="0.35">
      <c r="B17" s="157"/>
      <c r="C17" s="157"/>
      <c r="D17" s="157"/>
    </row>
    <row r="18" spans="2:9" ht="25.15" customHeight="1" x14ac:dyDescent="0.35">
      <c r="B18" s="144" t="s">
        <v>146</v>
      </c>
      <c r="C18" s="144"/>
      <c r="D18" s="144"/>
    </row>
    <row r="19" spans="2:9" s="148" customFormat="1" ht="22.5" customHeight="1" x14ac:dyDescent="0.35">
      <c r="B19" s="145" t="s">
        <v>155</v>
      </c>
      <c r="C19" s="146" t="s">
        <v>143</v>
      </c>
      <c r="D19" s="147" t="s">
        <v>144</v>
      </c>
    </row>
    <row r="20" spans="2:9" s="152" customFormat="1" ht="19.899999999999999" customHeight="1" x14ac:dyDescent="0.35">
      <c r="B20" s="75" t="s">
        <v>150</v>
      </c>
      <c r="C20" s="149">
        <v>220</v>
      </c>
      <c r="D20" s="103">
        <v>255</v>
      </c>
      <c r="E20" s="151"/>
    </row>
    <row r="21" spans="2:9" s="152" customFormat="1" ht="19.899999999999999" customHeight="1" x14ac:dyDescent="0.35">
      <c r="B21" s="75" t="s">
        <v>151</v>
      </c>
      <c r="C21" s="149">
        <v>77</v>
      </c>
      <c r="D21" s="103">
        <v>18</v>
      </c>
      <c r="E21" s="151"/>
    </row>
    <row r="22" spans="2:9" s="148" customFormat="1" ht="22.5" customHeight="1" x14ac:dyDescent="0.35">
      <c r="B22" s="145" t="s">
        <v>154</v>
      </c>
      <c r="C22" s="146">
        <f>SUM(C20:C21)</f>
        <v>297</v>
      </c>
      <c r="D22" s="145">
        <f>SUM(D20:D21)</f>
        <v>273</v>
      </c>
      <c r="E22" s="164"/>
    </row>
    <row r="23" spans="2:9" s="152" customFormat="1" ht="19.899999999999999" customHeight="1" x14ac:dyDescent="0.35">
      <c r="B23" s="75" t="s">
        <v>156</v>
      </c>
      <c r="C23" s="149" t="s">
        <v>157</v>
      </c>
      <c r="D23" s="103">
        <v>223</v>
      </c>
      <c r="E23" s="166"/>
    </row>
    <row r="24" spans="2:9" s="152" customFormat="1" ht="19.899999999999999" customHeight="1" x14ac:dyDescent="0.35">
      <c r="B24" s="145" t="s">
        <v>158</v>
      </c>
      <c r="C24" s="146">
        <f>C22</f>
        <v>297</v>
      </c>
      <c r="D24" s="145">
        <f>D22+D23</f>
        <v>496</v>
      </c>
      <c r="E24" s="164"/>
    </row>
    <row r="25" spans="2:9" ht="18" customHeight="1" x14ac:dyDescent="0.35">
      <c r="B25" s="157"/>
      <c r="C25" s="157"/>
      <c r="D25" s="157"/>
      <c r="E25" s="158"/>
      <c r="I25" s="152"/>
    </row>
    <row r="26" spans="2:9" ht="25.15" customHeight="1" x14ac:dyDescent="0.35">
      <c r="B26" s="144" t="s">
        <v>159</v>
      </c>
      <c r="C26" s="144"/>
      <c r="D26" s="144"/>
    </row>
    <row r="27" spans="2:9" s="148" customFormat="1" ht="22.5" customHeight="1" x14ac:dyDescent="0.35">
      <c r="B27" s="145" t="s">
        <v>160</v>
      </c>
      <c r="C27" s="146" t="s">
        <v>143</v>
      </c>
      <c r="D27" s="147" t="s">
        <v>144</v>
      </c>
      <c r="I27" s="67"/>
    </row>
    <row r="28" spans="2:9" s="152" customFormat="1" ht="17.149999999999999" customHeight="1" x14ac:dyDescent="0.35">
      <c r="B28" s="75" t="s">
        <v>161</v>
      </c>
      <c r="C28" s="154">
        <v>2500</v>
      </c>
      <c r="D28" s="150">
        <f>D103</f>
        <v>2603</v>
      </c>
      <c r="E28" s="151"/>
      <c r="I28" s="148"/>
    </row>
    <row r="29" spans="2:9" s="152" customFormat="1" ht="17.149999999999999" customHeight="1" x14ac:dyDescent="0.35">
      <c r="B29" s="75" t="s">
        <v>162</v>
      </c>
      <c r="C29" s="154">
        <v>1000</v>
      </c>
      <c r="D29" s="150">
        <f>D117</f>
        <v>1055</v>
      </c>
      <c r="E29" s="151"/>
    </row>
    <row r="30" spans="2:9" s="152" customFormat="1" ht="17.149999999999999" customHeight="1" x14ac:dyDescent="0.35">
      <c r="B30" s="75" t="s">
        <v>163</v>
      </c>
      <c r="C30" s="149">
        <v>594</v>
      </c>
      <c r="D30" s="150">
        <v>602</v>
      </c>
      <c r="E30" s="167"/>
    </row>
    <row r="31" spans="2:9" s="152" customFormat="1" ht="17.149999999999999" customHeight="1" x14ac:dyDescent="0.35">
      <c r="B31" s="75" t="s">
        <v>164</v>
      </c>
      <c r="C31" s="149">
        <v>131</v>
      </c>
      <c r="D31" s="150">
        <v>74</v>
      </c>
      <c r="E31" s="167"/>
      <c r="F31" s="162"/>
    </row>
    <row r="32" spans="2:9" s="148" customFormat="1" ht="21.75" customHeight="1" x14ac:dyDescent="0.35">
      <c r="B32" s="145" t="s">
        <v>154</v>
      </c>
      <c r="C32" s="168">
        <f>SUM(C28:C31)</f>
        <v>4225</v>
      </c>
      <c r="D32" s="169">
        <f>SUM(D28:D31)</f>
        <v>4334</v>
      </c>
      <c r="I32" s="152"/>
    </row>
    <row r="33" spans="2:9" s="152" customFormat="1" ht="21.75" customHeight="1" x14ac:dyDescent="0.35">
      <c r="B33" s="157"/>
      <c r="C33" s="157"/>
      <c r="D33" s="157"/>
    </row>
    <row r="34" spans="2:9" ht="25.15" customHeight="1" x14ac:dyDescent="0.35">
      <c r="B34" s="170" t="s">
        <v>148</v>
      </c>
      <c r="C34" s="171"/>
      <c r="D34" s="172"/>
    </row>
    <row r="35" spans="2:9" s="148" customFormat="1" ht="22.5" customHeight="1" x14ac:dyDescent="0.35">
      <c r="B35" s="145" t="s">
        <v>165</v>
      </c>
      <c r="C35" s="146" t="s">
        <v>143</v>
      </c>
      <c r="D35" s="147" t="s">
        <v>144</v>
      </c>
      <c r="I35" s="67"/>
    </row>
    <row r="36" spans="2:9" s="152" customFormat="1" ht="16" customHeight="1" x14ac:dyDescent="0.35">
      <c r="B36" s="173" t="s">
        <v>166</v>
      </c>
      <c r="C36" s="174">
        <v>15</v>
      </c>
      <c r="D36" s="175">
        <v>3</v>
      </c>
      <c r="I36" s="148"/>
    </row>
    <row r="37" spans="2:9" s="152" customFormat="1" ht="16" customHeight="1" x14ac:dyDescent="0.35">
      <c r="B37" s="176" t="s">
        <v>167</v>
      </c>
      <c r="C37" s="177">
        <v>15</v>
      </c>
      <c r="D37" s="175">
        <v>3</v>
      </c>
      <c r="E37" s="178"/>
    </row>
    <row r="38" spans="2:9" s="152" customFormat="1" ht="16" customHeight="1" x14ac:dyDescent="0.35">
      <c r="B38" s="176" t="s">
        <v>168</v>
      </c>
      <c r="C38" s="177">
        <v>40</v>
      </c>
      <c r="D38" s="175">
        <v>16</v>
      </c>
    </row>
    <row r="39" spans="2:9" s="152" customFormat="1" ht="16" customHeight="1" x14ac:dyDescent="0.35">
      <c r="B39" s="176" t="s">
        <v>169</v>
      </c>
      <c r="C39" s="177">
        <v>80</v>
      </c>
      <c r="D39" s="175">
        <v>66</v>
      </c>
      <c r="E39" s="178"/>
    </row>
    <row r="40" spans="2:9" s="152" customFormat="1" ht="16" customHeight="1" x14ac:dyDescent="0.35">
      <c r="B40" s="176" t="s">
        <v>170</v>
      </c>
      <c r="C40" s="177">
        <v>80</v>
      </c>
      <c r="D40" s="175">
        <v>72</v>
      </c>
    </row>
    <row r="41" spans="2:9" s="152" customFormat="1" ht="16" customHeight="1" x14ac:dyDescent="0.35">
      <c r="B41" s="179" t="s">
        <v>171</v>
      </c>
      <c r="C41" s="180">
        <v>200</v>
      </c>
      <c r="D41" s="175">
        <v>120</v>
      </c>
      <c r="E41" s="231"/>
      <c r="F41" s="232"/>
      <c r="G41" s="232"/>
    </row>
    <row r="42" spans="2:9" s="152" customFormat="1" ht="16" customHeight="1" x14ac:dyDescent="0.35">
      <c r="B42" s="176" t="s">
        <v>172</v>
      </c>
      <c r="C42" s="177">
        <v>110</v>
      </c>
      <c r="D42" s="175">
        <v>46</v>
      </c>
      <c r="E42" s="231"/>
      <c r="F42" s="232"/>
      <c r="G42" s="232"/>
    </row>
    <row r="43" spans="2:9" s="152" customFormat="1" ht="16" customHeight="1" x14ac:dyDescent="0.35">
      <c r="B43" s="176" t="s">
        <v>173</v>
      </c>
      <c r="C43" s="177">
        <v>200</v>
      </c>
      <c r="D43" s="175">
        <v>456</v>
      </c>
      <c r="E43" s="181"/>
      <c r="F43" s="182"/>
      <c r="G43" s="182"/>
    </row>
    <row r="44" spans="2:9" s="148" customFormat="1" ht="22.5" customHeight="1" x14ac:dyDescent="0.35">
      <c r="B44" s="145" t="s">
        <v>154</v>
      </c>
      <c r="C44" s="146">
        <f>SUM(C36:C43)</f>
        <v>740</v>
      </c>
      <c r="D44" s="145">
        <f>SUM(D36:D43)</f>
        <v>782</v>
      </c>
      <c r="E44" s="183"/>
      <c r="G44" s="184"/>
      <c r="I44" s="152"/>
    </row>
    <row r="45" spans="2:9" s="148" customFormat="1" ht="22.5" customHeight="1" x14ac:dyDescent="0.35">
      <c r="B45" s="85"/>
      <c r="C45" s="85"/>
      <c r="D45" s="185"/>
      <c r="I45" s="152"/>
    </row>
    <row r="46" spans="2:9" s="148" customFormat="1" ht="22.5" customHeight="1" x14ac:dyDescent="0.35">
      <c r="B46" s="170" t="s">
        <v>174</v>
      </c>
      <c r="C46" s="171"/>
      <c r="D46" s="172"/>
      <c r="I46" s="152"/>
    </row>
    <row r="47" spans="2:9" s="148" customFormat="1" ht="18" customHeight="1" x14ac:dyDescent="0.35">
      <c r="B47" s="145" t="s">
        <v>165</v>
      </c>
      <c r="C47" s="186" t="s">
        <v>175</v>
      </c>
      <c r="D47" s="187"/>
      <c r="I47" s="152"/>
    </row>
    <row r="48" spans="2:9" s="148" customFormat="1" ht="15.5" x14ac:dyDescent="0.35">
      <c r="B48" s="173" t="s">
        <v>166</v>
      </c>
      <c r="C48" s="188">
        <v>9</v>
      </c>
      <c r="D48" s="189"/>
      <c r="I48" s="152"/>
    </row>
    <row r="49" spans="2:9" s="148" customFormat="1" ht="15.5" x14ac:dyDescent="0.35">
      <c r="B49" s="176" t="s">
        <v>167</v>
      </c>
      <c r="C49" s="188">
        <v>4</v>
      </c>
      <c r="D49" s="189"/>
      <c r="I49" s="152"/>
    </row>
    <row r="50" spans="2:9" s="148" customFormat="1" ht="15.5" x14ac:dyDescent="0.35">
      <c r="B50" s="176" t="s">
        <v>168</v>
      </c>
      <c r="C50" s="188">
        <v>17</v>
      </c>
      <c r="D50" s="189"/>
      <c r="I50" s="152"/>
    </row>
    <row r="51" spans="2:9" s="148" customFormat="1" ht="15.5" x14ac:dyDescent="0.35">
      <c r="B51" s="176" t="s">
        <v>169</v>
      </c>
      <c r="C51" s="188">
        <v>20</v>
      </c>
      <c r="D51" s="189"/>
      <c r="I51" s="152"/>
    </row>
    <row r="52" spans="2:9" s="148" customFormat="1" ht="15.5" x14ac:dyDescent="0.35">
      <c r="B52" s="176" t="s">
        <v>170</v>
      </c>
      <c r="C52" s="188">
        <v>8</v>
      </c>
      <c r="D52" s="189"/>
      <c r="I52" s="152"/>
    </row>
    <row r="53" spans="2:9" s="148" customFormat="1" ht="15.5" x14ac:dyDescent="0.35">
      <c r="B53" s="176" t="s">
        <v>171</v>
      </c>
      <c r="C53" s="188">
        <v>107</v>
      </c>
      <c r="D53" s="189"/>
      <c r="I53" s="152"/>
    </row>
    <row r="54" spans="2:9" s="148" customFormat="1" ht="15.5" x14ac:dyDescent="0.35">
      <c r="B54" s="176" t="s">
        <v>172</v>
      </c>
      <c r="C54" s="188">
        <v>40</v>
      </c>
      <c r="D54" s="189"/>
      <c r="I54" s="152"/>
    </row>
    <row r="55" spans="2:9" s="148" customFormat="1" ht="15.5" x14ac:dyDescent="0.35">
      <c r="B55" s="176" t="s">
        <v>173</v>
      </c>
      <c r="C55" s="188">
        <v>120</v>
      </c>
      <c r="D55" s="189"/>
      <c r="I55" s="152"/>
    </row>
    <row r="56" spans="2:9" s="148" customFormat="1" ht="20.25" customHeight="1" x14ac:dyDescent="0.35">
      <c r="B56" s="145" t="s">
        <v>154</v>
      </c>
      <c r="C56" s="190">
        <f>SUM(C48:D55)</f>
        <v>325</v>
      </c>
      <c r="D56" s="191"/>
      <c r="E56" s="167"/>
      <c r="I56" s="152"/>
    </row>
    <row r="57" spans="2:9" s="148" customFormat="1" ht="19" customHeight="1" x14ac:dyDescent="0.35">
      <c r="B57" s="85"/>
      <c r="C57" s="85"/>
      <c r="D57" s="185"/>
      <c r="I57" s="152"/>
    </row>
    <row r="58" spans="2:9" s="148" customFormat="1" ht="22.5" customHeight="1" x14ac:dyDescent="0.35">
      <c r="B58" s="144" t="s">
        <v>174</v>
      </c>
      <c r="C58" s="144"/>
      <c r="D58" s="144"/>
      <c r="I58" s="152"/>
    </row>
    <row r="59" spans="2:9" s="148" customFormat="1" ht="36" customHeight="1" x14ac:dyDescent="0.35">
      <c r="B59" s="145" t="s">
        <v>165</v>
      </c>
      <c r="C59" s="186" t="s">
        <v>176</v>
      </c>
      <c r="D59" s="187"/>
      <c r="I59" s="152"/>
    </row>
    <row r="60" spans="2:9" s="148" customFormat="1" ht="15.5" x14ac:dyDescent="0.35">
      <c r="B60" s="173" t="s">
        <v>166</v>
      </c>
      <c r="C60" s="188">
        <v>8</v>
      </c>
      <c r="D60" s="189"/>
      <c r="I60" s="152"/>
    </row>
    <row r="61" spans="2:9" s="148" customFormat="1" ht="15.5" x14ac:dyDescent="0.35">
      <c r="B61" s="176" t="s">
        <v>167</v>
      </c>
      <c r="C61" s="188">
        <v>12</v>
      </c>
      <c r="D61" s="189"/>
      <c r="I61" s="152"/>
    </row>
    <row r="62" spans="2:9" s="148" customFormat="1" ht="15.5" x14ac:dyDescent="0.35">
      <c r="B62" s="176" t="s">
        <v>168</v>
      </c>
      <c r="C62" s="188">
        <v>30</v>
      </c>
      <c r="D62" s="189"/>
      <c r="I62" s="152"/>
    </row>
    <row r="63" spans="2:9" s="148" customFormat="1" ht="15.5" x14ac:dyDescent="0.35">
      <c r="B63" s="176" t="s">
        <v>169</v>
      </c>
      <c r="C63" s="188">
        <v>111</v>
      </c>
      <c r="D63" s="189"/>
      <c r="I63" s="152"/>
    </row>
    <row r="64" spans="2:9" s="148" customFormat="1" ht="15.5" x14ac:dyDescent="0.35">
      <c r="B64" s="176" t="s">
        <v>170</v>
      </c>
      <c r="C64" s="188">
        <v>79</v>
      </c>
      <c r="D64" s="189"/>
      <c r="I64" s="152"/>
    </row>
    <row r="65" spans="2:9" s="148" customFormat="1" ht="15.5" x14ac:dyDescent="0.35">
      <c r="B65" s="176" t="s">
        <v>171</v>
      </c>
      <c r="C65" s="188">
        <v>120</v>
      </c>
      <c r="D65" s="189"/>
      <c r="I65" s="152"/>
    </row>
    <row r="66" spans="2:9" s="148" customFormat="1" ht="15.5" x14ac:dyDescent="0.35">
      <c r="B66" s="176" t="s">
        <v>172</v>
      </c>
      <c r="C66" s="188">
        <v>84</v>
      </c>
      <c r="D66" s="189"/>
      <c r="I66" s="152"/>
    </row>
    <row r="67" spans="2:9" s="148" customFormat="1" ht="15.5" x14ac:dyDescent="0.35">
      <c r="B67" s="176" t="s">
        <v>173</v>
      </c>
      <c r="C67" s="188">
        <v>409</v>
      </c>
      <c r="D67" s="189"/>
      <c r="I67" s="152"/>
    </row>
    <row r="68" spans="2:9" s="148" customFormat="1" ht="21.75" customHeight="1" x14ac:dyDescent="0.35">
      <c r="B68" s="145" t="s">
        <v>154</v>
      </c>
      <c r="C68" s="190">
        <f>SUM(C60:D67)</f>
        <v>853</v>
      </c>
      <c r="D68" s="191"/>
      <c r="E68" s="167"/>
      <c r="I68" s="152"/>
    </row>
    <row r="69" spans="2:9" ht="23.25" customHeight="1" x14ac:dyDescent="0.35">
      <c r="B69" s="157"/>
      <c r="C69" s="157"/>
      <c r="D69" s="157"/>
      <c r="E69" s="158"/>
      <c r="I69" s="148"/>
    </row>
    <row r="70" spans="2:9" ht="23.25" customHeight="1" x14ac:dyDescent="0.35">
      <c r="B70" s="170" t="s">
        <v>177</v>
      </c>
      <c r="C70" s="171"/>
      <c r="D70" s="172"/>
      <c r="E70" s="158"/>
      <c r="I70" s="148"/>
    </row>
    <row r="71" spans="2:9" ht="21.75" customHeight="1" x14ac:dyDescent="0.35">
      <c r="B71" s="145" t="s">
        <v>178</v>
      </c>
      <c r="C71" s="186" t="s">
        <v>144</v>
      </c>
      <c r="D71" s="187"/>
      <c r="E71" s="158"/>
      <c r="I71" s="148"/>
    </row>
    <row r="72" spans="2:9" ht="20.25" customHeight="1" x14ac:dyDescent="0.35">
      <c r="B72" s="173" t="s">
        <v>179</v>
      </c>
      <c r="C72" s="192">
        <v>19543</v>
      </c>
      <c r="D72" s="193"/>
      <c r="E72" s="181"/>
      <c r="F72" s="182"/>
      <c r="G72" s="182"/>
      <c r="I72" s="148"/>
    </row>
    <row r="73" spans="2:9" ht="20.25" customHeight="1" x14ac:dyDescent="0.35">
      <c r="B73" s="157"/>
      <c r="C73" s="157"/>
      <c r="D73" s="157"/>
      <c r="E73" s="158"/>
      <c r="I73" s="148"/>
    </row>
    <row r="74" spans="2:9" ht="25.15" customHeight="1" x14ac:dyDescent="0.35">
      <c r="B74" s="144" t="s">
        <v>180</v>
      </c>
      <c r="C74" s="144"/>
      <c r="D74" s="144"/>
    </row>
    <row r="75" spans="2:9" s="148" customFormat="1" ht="22.5" customHeight="1" x14ac:dyDescent="0.35">
      <c r="B75" s="145" t="s">
        <v>181</v>
      </c>
      <c r="C75" s="146" t="s">
        <v>143</v>
      </c>
      <c r="D75" s="147" t="s">
        <v>144</v>
      </c>
      <c r="I75" s="67"/>
    </row>
    <row r="76" spans="2:9" s="152" customFormat="1" ht="16" customHeight="1" x14ac:dyDescent="0.35">
      <c r="B76" s="194" t="s">
        <v>182</v>
      </c>
      <c r="C76" s="195">
        <v>2500</v>
      </c>
      <c r="D76" s="175">
        <v>119</v>
      </c>
      <c r="E76" s="196"/>
      <c r="I76" s="148"/>
    </row>
    <row r="77" spans="2:9" s="152" customFormat="1" ht="16" customHeight="1" x14ac:dyDescent="0.35">
      <c r="B77" s="194" t="s">
        <v>183</v>
      </c>
      <c r="C77" s="197"/>
      <c r="D77" s="175">
        <v>196</v>
      </c>
      <c r="E77" s="196"/>
    </row>
    <row r="78" spans="2:9" s="152" customFormat="1" ht="16" customHeight="1" x14ac:dyDescent="0.35">
      <c r="B78" s="194" t="s">
        <v>184</v>
      </c>
      <c r="C78" s="197"/>
      <c r="D78" s="175">
        <v>340</v>
      </c>
      <c r="E78" s="196"/>
    </row>
    <row r="79" spans="2:9" s="152" customFormat="1" ht="16" customHeight="1" x14ac:dyDescent="0.35">
      <c r="B79" s="194" t="s">
        <v>185</v>
      </c>
      <c r="C79" s="197"/>
      <c r="D79" s="175">
        <v>82</v>
      </c>
      <c r="E79" s="196"/>
    </row>
    <row r="80" spans="2:9" s="152" customFormat="1" ht="16" customHeight="1" x14ac:dyDescent="0.35">
      <c r="B80" s="194" t="s">
        <v>186</v>
      </c>
      <c r="C80" s="197"/>
      <c r="D80" s="175">
        <v>2</v>
      </c>
      <c r="E80" s="196"/>
    </row>
    <row r="81" spans="2:5" s="152" customFormat="1" ht="16" customHeight="1" x14ac:dyDescent="0.35">
      <c r="B81" s="194" t="s">
        <v>187</v>
      </c>
      <c r="C81" s="197"/>
      <c r="D81" s="175">
        <v>82</v>
      </c>
      <c r="E81" s="196"/>
    </row>
    <row r="82" spans="2:5" s="152" customFormat="1" ht="16" customHeight="1" x14ac:dyDescent="0.35">
      <c r="B82" s="194" t="s">
        <v>188</v>
      </c>
      <c r="C82" s="197"/>
      <c r="D82" s="175">
        <v>121</v>
      </c>
      <c r="E82" s="198"/>
    </row>
    <row r="83" spans="2:5" s="152" customFormat="1" ht="16" customHeight="1" x14ac:dyDescent="0.35">
      <c r="B83" s="194" t="s">
        <v>189</v>
      </c>
      <c r="C83" s="197"/>
      <c r="D83" s="175">
        <v>255</v>
      </c>
      <c r="E83" s="199"/>
    </row>
    <row r="84" spans="2:5" s="152" customFormat="1" ht="16" customHeight="1" x14ac:dyDescent="0.35">
      <c r="B84" s="194" t="s">
        <v>190</v>
      </c>
      <c r="C84" s="197"/>
      <c r="D84" s="175">
        <v>59</v>
      </c>
      <c r="E84" s="196"/>
    </row>
    <row r="85" spans="2:5" s="152" customFormat="1" ht="16" customHeight="1" x14ac:dyDescent="0.35">
      <c r="B85" s="194" t="s">
        <v>191</v>
      </c>
      <c r="C85" s="197"/>
      <c r="D85" s="175">
        <v>65</v>
      </c>
      <c r="E85" s="196"/>
    </row>
    <row r="86" spans="2:5" s="152" customFormat="1" ht="16" customHeight="1" x14ac:dyDescent="0.35">
      <c r="B86" s="194" t="s">
        <v>192</v>
      </c>
      <c r="C86" s="197"/>
      <c r="D86" s="175">
        <v>0</v>
      </c>
      <c r="E86" s="196"/>
    </row>
    <row r="87" spans="2:5" s="152" customFormat="1" ht="16" customHeight="1" x14ac:dyDescent="0.35">
      <c r="B87" s="194" t="s">
        <v>193</v>
      </c>
      <c r="C87" s="197"/>
      <c r="D87" s="175">
        <v>123</v>
      </c>
      <c r="E87" s="196"/>
    </row>
    <row r="88" spans="2:5" s="152" customFormat="1" ht="16" customHeight="1" x14ac:dyDescent="0.35">
      <c r="B88" s="194" t="s">
        <v>194</v>
      </c>
      <c r="C88" s="197"/>
      <c r="D88" s="175">
        <v>202</v>
      </c>
      <c r="E88" s="183"/>
    </row>
    <row r="89" spans="2:5" s="152" customFormat="1" ht="16" customHeight="1" x14ac:dyDescent="0.35">
      <c r="B89" s="194" t="s">
        <v>195</v>
      </c>
      <c r="C89" s="197"/>
      <c r="D89" s="175">
        <v>0</v>
      </c>
      <c r="E89" s="196"/>
    </row>
    <row r="90" spans="2:5" s="152" customFormat="1" ht="16" customHeight="1" x14ac:dyDescent="0.35">
      <c r="B90" s="194" t="s">
        <v>196</v>
      </c>
      <c r="C90" s="197"/>
      <c r="D90" s="175">
        <v>391</v>
      </c>
      <c r="E90" s="183"/>
    </row>
    <row r="91" spans="2:5" s="152" customFormat="1" ht="16" customHeight="1" x14ac:dyDescent="0.35">
      <c r="B91" s="194" t="s">
        <v>197</v>
      </c>
      <c r="C91" s="197"/>
      <c r="D91" s="175">
        <v>185</v>
      </c>
      <c r="E91" s="196"/>
    </row>
    <row r="92" spans="2:5" s="152" customFormat="1" ht="16" customHeight="1" x14ac:dyDescent="0.35">
      <c r="B92" s="194" t="s">
        <v>198</v>
      </c>
      <c r="C92" s="197"/>
      <c r="D92" s="175">
        <v>128</v>
      </c>
      <c r="E92" s="196"/>
    </row>
    <row r="93" spans="2:5" s="152" customFormat="1" ht="16" customHeight="1" x14ac:dyDescent="0.35">
      <c r="B93" s="194" t="s">
        <v>199</v>
      </c>
      <c r="C93" s="197"/>
      <c r="D93" s="175">
        <v>63</v>
      </c>
      <c r="E93" s="196"/>
    </row>
    <row r="94" spans="2:5" s="152" customFormat="1" ht="16" customHeight="1" x14ac:dyDescent="0.35">
      <c r="B94" s="194" t="s">
        <v>200</v>
      </c>
      <c r="C94" s="197"/>
      <c r="D94" s="175">
        <v>167</v>
      </c>
      <c r="E94" s="196"/>
    </row>
    <row r="95" spans="2:5" s="152" customFormat="1" ht="16" customHeight="1" x14ac:dyDescent="0.35">
      <c r="B95" s="194" t="s">
        <v>201</v>
      </c>
      <c r="C95" s="197"/>
      <c r="D95" s="175">
        <v>23</v>
      </c>
      <c r="E95" s="196"/>
    </row>
    <row r="96" spans="2:5" s="152" customFormat="1" ht="16" customHeight="1" x14ac:dyDescent="0.35">
      <c r="B96" s="200" t="s">
        <v>202</v>
      </c>
      <c r="C96" s="197"/>
      <c r="D96" s="201">
        <v>0</v>
      </c>
      <c r="E96" s="196"/>
    </row>
    <row r="97" spans="2:9" s="152" customFormat="1" ht="16" customHeight="1" x14ac:dyDescent="0.35">
      <c r="B97" s="200" t="s">
        <v>203</v>
      </c>
      <c r="C97" s="197"/>
      <c r="D97" s="201">
        <v>0</v>
      </c>
      <c r="E97" s="196"/>
    </row>
    <row r="98" spans="2:9" s="152" customFormat="1" ht="16" customHeight="1" x14ac:dyDescent="0.35">
      <c r="B98" s="200" t="s">
        <v>204</v>
      </c>
      <c r="C98" s="197"/>
      <c r="D98" s="201">
        <v>0</v>
      </c>
      <c r="E98" s="196"/>
    </row>
    <row r="99" spans="2:9" s="152" customFormat="1" ht="16" customHeight="1" x14ac:dyDescent="0.35">
      <c r="B99" s="200" t="s">
        <v>205</v>
      </c>
      <c r="C99" s="197"/>
      <c r="D99" s="201">
        <v>0</v>
      </c>
      <c r="E99" s="196"/>
    </row>
    <row r="100" spans="2:9" s="152" customFormat="1" ht="16" customHeight="1" x14ac:dyDescent="0.35">
      <c r="B100" s="200" t="s">
        <v>206</v>
      </c>
      <c r="C100" s="197"/>
      <c r="D100" s="201">
        <v>0</v>
      </c>
      <c r="E100" s="196"/>
    </row>
    <row r="101" spans="2:9" s="152" customFormat="1" ht="16" customHeight="1" x14ac:dyDescent="0.35">
      <c r="B101" s="200" t="s">
        <v>207</v>
      </c>
      <c r="C101" s="197"/>
      <c r="D101" s="201">
        <v>0</v>
      </c>
      <c r="E101" s="196"/>
    </row>
    <row r="102" spans="2:9" s="152" customFormat="1" ht="16" customHeight="1" x14ac:dyDescent="0.35">
      <c r="B102" s="200" t="s">
        <v>208</v>
      </c>
      <c r="C102" s="197"/>
      <c r="D102" s="201">
        <v>0</v>
      </c>
      <c r="E102" s="196"/>
    </row>
    <row r="103" spans="2:9" s="148" customFormat="1" ht="19.5" customHeight="1" x14ac:dyDescent="0.35">
      <c r="B103" s="145" t="s">
        <v>154</v>
      </c>
      <c r="C103" s="202"/>
      <c r="D103" s="203">
        <f>SUM(D76:D102)</f>
        <v>2603</v>
      </c>
      <c r="E103" s="204"/>
      <c r="I103" s="152"/>
    </row>
    <row r="104" spans="2:9" ht="12" customHeight="1" x14ac:dyDescent="0.35">
      <c r="B104" s="157"/>
      <c r="C104" s="157"/>
      <c r="D104" s="157"/>
      <c r="E104" s="158"/>
      <c r="I104" s="148"/>
    </row>
    <row r="105" spans="2:9" ht="25.15" customHeight="1" x14ac:dyDescent="0.35">
      <c r="B105" s="144" t="s">
        <v>209</v>
      </c>
      <c r="C105" s="144"/>
      <c r="D105" s="144"/>
    </row>
    <row r="106" spans="2:9" s="148" customFormat="1" ht="20.25" customHeight="1" x14ac:dyDescent="0.35">
      <c r="B106" s="145" t="s">
        <v>210</v>
      </c>
      <c r="C106" s="146" t="s">
        <v>143</v>
      </c>
      <c r="D106" s="147" t="s">
        <v>144</v>
      </c>
      <c r="E106" s="233"/>
      <c r="I106" s="67"/>
    </row>
    <row r="107" spans="2:9" s="207" customFormat="1" ht="16" customHeight="1" x14ac:dyDescent="0.35">
      <c r="B107" s="194" t="s">
        <v>211</v>
      </c>
      <c r="C107" s="195">
        <v>1000</v>
      </c>
      <c r="D107" s="205">
        <v>181</v>
      </c>
      <c r="E107" s="206"/>
      <c r="I107" s="148"/>
    </row>
    <row r="108" spans="2:9" s="207" customFormat="1" ht="16" customHeight="1" x14ac:dyDescent="0.35">
      <c r="B108" s="194" t="s">
        <v>212</v>
      </c>
      <c r="C108" s="197"/>
      <c r="D108" s="205">
        <v>16</v>
      </c>
      <c r="E108" s="206"/>
      <c r="I108" s="148"/>
    </row>
    <row r="109" spans="2:9" s="207" customFormat="1" ht="16" customHeight="1" x14ac:dyDescent="0.35">
      <c r="B109" s="194" t="s">
        <v>213</v>
      </c>
      <c r="C109" s="197"/>
      <c r="D109" s="205">
        <v>1</v>
      </c>
      <c r="E109" s="208"/>
    </row>
    <row r="110" spans="2:9" s="207" customFormat="1" ht="16" customHeight="1" x14ac:dyDescent="0.35">
      <c r="B110" s="194" t="s">
        <v>214</v>
      </c>
      <c r="C110" s="197"/>
      <c r="D110" s="205">
        <v>52</v>
      </c>
      <c r="E110" s="208"/>
    </row>
    <row r="111" spans="2:9" s="207" customFormat="1" ht="16" customHeight="1" x14ac:dyDescent="0.35">
      <c r="B111" s="194" t="s">
        <v>215</v>
      </c>
      <c r="C111" s="197"/>
      <c r="D111" s="205">
        <f>53+47</f>
        <v>100</v>
      </c>
      <c r="E111" s="208"/>
    </row>
    <row r="112" spans="2:9" s="207" customFormat="1" ht="16" customHeight="1" x14ac:dyDescent="0.35">
      <c r="B112" s="194" t="s">
        <v>216</v>
      </c>
      <c r="C112" s="197"/>
      <c r="D112" s="205">
        <v>90</v>
      </c>
      <c r="E112" s="208"/>
    </row>
    <row r="113" spans="2:9" s="207" customFormat="1" ht="16" customHeight="1" x14ac:dyDescent="0.35">
      <c r="B113" s="194" t="s">
        <v>217</v>
      </c>
      <c r="C113" s="197"/>
      <c r="D113" s="205">
        <f>214+45+18+16+5+2</f>
        <v>300</v>
      </c>
      <c r="E113" s="209"/>
      <c r="G113" s="210"/>
    </row>
    <row r="114" spans="2:9" s="207" customFormat="1" ht="16" customHeight="1" x14ac:dyDescent="0.35">
      <c r="B114" s="194" t="s">
        <v>218</v>
      </c>
      <c r="C114" s="197"/>
      <c r="D114" s="205">
        <v>58</v>
      </c>
      <c r="E114" s="208"/>
    </row>
    <row r="115" spans="2:9" s="207" customFormat="1" ht="16" customHeight="1" x14ac:dyDescent="0.35">
      <c r="B115" s="194" t="s">
        <v>219</v>
      </c>
      <c r="C115" s="197"/>
      <c r="D115" s="205">
        <f>114+102</f>
        <v>216</v>
      </c>
      <c r="E115" s="209"/>
    </row>
    <row r="116" spans="2:9" s="207" customFormat="1" ht="16" customHeight="1" x14ac:dyDescent="0.35">
      <c r="B116" s="194" t="s">
        <v>220</v>
      </c>
      <c r="C116" s="197"/>
      <c r="D116" s="211">
        <v>41</v>
      </c>
      <c r="E116" s="208"/>
    </row>
    <row r="117" spans="2:9" s="148" customFormat="1" ht="20.25" customHeight="1" x14ac:dyDescent="0.35">
      <c r="B117" s="145" t="s">
        <v>154</v>
      </c>
      <c r="C117" s="202"/>
      <c r="D117" s="212">
        <f>SUM(D107:D116)</f>
        <v>1055</v>
      </c>
      <c r="E117" s="213"/>
      <c r="F117" s="214"/>
      <c r="G117" s="213"/>
      <c r="H117" s="215"/>
      <c r="I117" s="207"/>
    </row>
    <row r="118" spans="2:9" ht="20.25" customHeight="1" x14ac:dyDescent="0.35">
      <c r="G118" s="216"/>
      <c r="I118" s="148"/>
    </row>
    <row r="119" spans="2:9" ht="15.5" x14ac:dyDescent="0.35">
      <c r="B119" s="144" t="s">
        <v>221</v>
      </c>
      <c r="C119" s="144"/>
      <c r="D119" s="144"/>
      <c r="I119" s="148"/>
    </row>
    <row r="120" spans="2:9" ht="19.5" customHeight="1" x14ac:dyDescent="0.35">
      <c r="B120" s="145" t="s">
        <v>222</v>
      </c>
      <c r="C120" s="186" t="s">
        <v>144</v>
      </c>
      <c r="D120" s="187"/>
    </row>
    <row r="121" spans="2:9" ht="17.25" customHeight="1" x14ac:dyDescent="0.35">
      <c r="B121" s="75" t="s">
        <v>223</v>
      </c>
      <c r="C121" s="217">
        <f>1+3682+13+1</f>
        <v>3697</v>
      </c>
      <c r="D121" s="218"/>
    </row>
    <row r="122" spans="2:9" ht="15.5" x14ac:dyDescent="0.35">
      <c r="B122" s="75" t="s">
        <v>224</v>
      </c>
      <c r="C122" s="219">
        <f>895+1</f>
        <v>896</v>
      </c>
      <c r="D122" s="220"/>
    </row>
    <row r="123" spans="2:9" ht="20.25" customHeight="1" x14ac:dyDescent="0.35">
      <c r="B123" s="145" t="s">
        <v>154</v>
      </c>
      <c r="C123" s="221">
        <f>SUM(C121:D122)</f>
        <v>4593</v>
      </c>
      <c r="D123" s="222"/>
      <c r="E123" s="213"/>
    </row>
    <row r="124" spans="2:9" ht="22.5" customHeight="1" x14ac:dyDescent="0.35"/>
    <row r="125" spans="2:9" ht="15.5" x14ac:dyDescent="0.35">
      <c r="B125" s="223" t="s">
        <v>225</v>
      </c>
      <c r="C125" s="223"/>
      <c r="D125" s="223"/>
    </row>
    <row r="126" spans="2:9" ht="21" customHeight="1" x14ac:dyDescent="0.35">
      <c r="B126" s="145" t="s">
        <v>226</v>
      </c>
      <c r="C126" s="186" t="s">
        <v>144</v>
      </c>
      <c r="D126" s="187"/>
    </row>
    <row r="127" spans="2:9" x14ac:dyDescent="0.35">
      <c r="B127" s="173" t="s">
        <v>227</v>
      </c>
      <c r="C127" s="224">
        <v>27</v>
      </c>
      <c r="D127" s="193"/>
    </row>
    <row r="128" spans="2:9" x14ac:dyDescent="0.35">
      <c r="B128" s="173" t="s">
        <v>228</v>
      </c>
      <c r="C128" s="224">
        <v>218</v>
      </c>
      <c r="D128" s="193"/>
    </row>
    <row r="129" spans="2:5" x14ac:dyDescent="0.35">
      <c r="B129" s="173" t="s">
        <v>229</v>
      </c>
      <c r="C129" s="224">
        <v>2580</v>
      </c>
      <c r="D129" s="193"/>
    </row>
    <row r="130" spans="2:5" x14ac:dyDescent="0.35">
      <c r="B130" s="173" t="s">
        <v>230</v>
      </c>
      <c r="C130" s="224">
        <v>1760</v>
      </c>
      <c r="D130" s="193"/>
    </row>
    <row r="131" spans="2:5" x14ac:dyDescent="0.35">
      <c r="B131" s="173" t="s">
        <v>231</v>
      </c>
      <c r="C131" s="224">
        <v>8</v>
      </c>
      <c r="D131" s="193"/>
    </row>
    <row r="132" spans="2:5" x14ac:dyDescent="0.35">
      <c r="B132" s="173" t="s">
        <v>232</v>
      </c>
      <c r="C132" s="224">
        <v>0</v>
      </c>
      <c r="D132" s="193"/>
    </row>
    <row r="133" spans="2:5" ht="18" customHeight="1" x14ac:dyDescent="0.35">
      <c r="B133" s="145" t="s">
        <v>154</v>
      </c>
      <c r="C133" s="221">
        <f>SUM(C127:D132)</f>
        <v>4593</v>
      </c>
      <c r="D133" s="222"/>
      <c r="E133" s="225"/>
    </row>
    <row r="134" spans="2:5" ht="15.5" x14ac:dyDescent="0.35">
      <c r="B134" s="75" t="s">
        <v>233</v>
      </c>
      <c r="C134" s="217">
        <f>C133</f>
        <v>4593</v>
      </c>
      <c r="D134" s="218"/>
    </row>
    <row r="135" spans="2:5" ht="15.5" x14ac:dyDescent="0.35">
      <c r="B135" s="75" t="s">
        <v>234</v>
      </c>
      <c r="C135" s="217">
        <v>0</v>
      </c>
      <c r="D135" s="218"/>
    </row>
    <row r="136" spans="2:5" x14ac:dyDescent="0.35">
      <c r="B136" s="226"/>
      <c r="C136" s="226"/>
      <c r="D136" s="226"/>
    </row>
    <row r="137" spans="2:5" ht="126.75" customHeight="1" x14ac:dyDescent="0.35">
      <c r="B137" s="227" t="s">
        <v>235</v>
      </c>
      <c r="C137" s="227"/>
      <c r="D137" s="227"/>
    </row>
    <row r="138" spans="2:5" x14ac:dyDescent="0.35">
      <c r="B138" s="226"/>
      <c r="C138" s="226"/>
      <c r="D138" s="226"/>
    </row>
    <row r="139" spans="2:5" x14ac:dyDescent="0.35">
      <c r="B139" s="226"/>
      <c r="C139" s="226"/>
      <c r="D139" s="226"/>
    </row>
    <row r="140" spans="2:5" x14ac:dyDescent="0.35">
      <c r="B140" s="226"/>
      <c r="C140" s="226"/>
      <c r="D140" s="226"/>
    </row>
    <row r="141" spans="2:5" x14ac:dyDescent="0.35">
      <c r="B141" s="226"/>
      <c r="C141" s="226"/>
      <c r="D141" s="226"/>
    </row>
    <row r="142" spans="2:5" x14ac:dyDescent="0.35">
      <c r="B142" s="226"/>
      <c r="C142" s="226"/>
      <c r="D142" s="226"/>
    </row>
    <row r="143" spans="2:5" x14ac:dyDescent="0.35">
      <c r="B143" s="226"/>
      <c r="C143" s="226"/>
      <c r="D143" s="226"/>
    </row>
    <row r="144" spans="2:5" x14ac:dyDescent="0.35">
      <c r="B144" s="226"/>
      <c r="C144" s="226"/>
      <c r="D144" s="226"/>
    </row>
    <row r="146" spans="2:5" ht="15.5" x14ac:dyDescent="0.35">
      <c r="B146" s="108" t="s">
        <v>52</v>
      </c>
      <c r="C146" s="108"/>
      <c r="D146" s="108"/>
      <c r="E146" s="228"/>
    </row>
    <row r="147" spans="2:5" ht="16.5" customHeight="1" x14ac:dyDescent="0.35">
      <c r="B147" s="107" t="s">
        <v>53</v>
      </c>
      <c r="C147" s="107"/>
      <c r="D147" s="107"/>
      <c r="E147" s="229"/>
    </row>
    <row r="148" spans="2:5" ht="15.75" customHeight="1" x14ac:dyDescent="0.35">
      <c r="B148" s="107" t="s">
        <v>54</v>
      </c>
      <c r="C148" s="107"/>
      <c r="D148" s="107"/>
      <c r="E148" s="229"/>
    </row>
    <row r="149" spans="2:5" ht="15.5" x14ac:dyDescent="0.35">
      <c r="B149" s="230"/>
      <c r="C149" s="230"/>
      <c r="D149" s="230"/>
      <c r="E149" s="229"/>
    </row>
  </sheetData>
  <mergeCells count="64">
    <mergeCell ref="B147:D147"/>
    <mergeCell ref="B148:D148"/>
    <mergeCell ref="B149:D149"/>
    <mergeCell ref="C132:D132"/>
    <mergeCell ref="C133:D133"/>
    <mergeCell ref="C134:D134"/>
    <mergeCell ref="C135:D135"/>
    <mergeCell ref="B137:D137"/>
    <mergeCell ref="B146:D146"/>
    <mergeCell ref="C126:D126"/>
    <mergeCell ref="C127:D127"/>
    <mergeCell ref="C128:D128"/>
    <mergeCell ref="C129:D129"/>
    <mergeCell ref="C130:D130"/>
    <mergeCell ref="C131:D131"/>
    <mergeCell ref="B119:D119"/>
    <mergeCell ref="C120:D120"/>
    <mergeCell ref="C121:D121"/>
    <mergeCell ref="C122:D122"/>
    <mergeCell ref="C123:D123"/>
    <mergeCell ref="B125:D125"/>
    <mergeCell ref="C72:D72"/>
    <mergeCell ref="E72:G72"/>
    <mergeCell ref="B74:D74"/>
    <mergeCell ref="C76:C103"/>
    <mergeCell ref="B105:D105"/>
    <mergeCell ref="C107:C117"/>
    <mergeCell ref="E107:E108"/>
    <mergeCell ref="C65:D65"/>
    <mergeCell ref="C66:D66"/>
    <mergeCell ref="C67:D67"/>
    <mergeCell ref="C68:D68"/>
    <mergeCell ref="B70:D70"/>
    <mergeCell ref="C71:D71"/>
    <mergeCell ref="C59:D59"/>
    <mergeCell ref="C60:D60"/>
    <mergeCell ref="C61:D61"/>
    <mergeCell ref="C62:D62"/>
    <mergeCell ref="C63:D63"/>
    <mergeCell ref="C64:D64"/>
    <mergeCell ref="C52:D52"/>
    <mergeCell ref="C53:D53"/>
    <mergeCell ref="C54:D54"/>
    <mergeCell ref="C55:D55"/>
    <mergeCell ref="C56:D56"/>
    <mergeCell ref="B58:D58"/>
    <mergeCell ref="B46:D46"/>
    <mergeCell ref="C47:D47"/>
    <mergeCell ref="C48:D48"/>
    <mergeCell ref="C49:D49"/>
    <mergeCell ref="C50:D50"/>
    <mergeCell ref="C51:D51"/>
    <mergeCell ref="B18:D18"/>
    <mergeCell ref="B26:D26"/>
    <mergeCell ref="B34:D34"/>
    <mergeCell ref="E41:G41"/>
    <mergeCell ref="E42:G42"/>
    <mergeCell ref="E43:G43"/>
    <mergeCell ref="B1:D1"/>
    <mergeCell ref="B3:D3"/>
    <mergeCell ref="B10:D10"/>
    <mergeCell ref="E12:G13"/>
    <mergeCell ref="E14:G15"/>
    <mergeCell ref="H14:H1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58"/>
  <sheetViews>
    <sheetView showGridLines="0" zoomScale="90" zoomScaleNormal="90" zoomScaleSheetLayoutView="90" workbookViewId="0">
      <pane ySplit="4" topLeftCell="A19" activePane="bottomLeft" state="frozen"/>
      <selection pane="bottomLeft" activeCell="B21" sqref="B21"/>
    </sheetView>
  </sheetViews>
  <sheetFormatPr defaultColWidth="9" defaultRowHeight="14.5" x14ac:dyDescent="0.35"/>
  <cols>
    <col min="1" max="1" width="1.81640625" style="67" customWidth="1"/>
    <col min="2" max="2" width="90.1796875" style="74" customWidth="1"/>
    <col min="3" max="3" width="20.7265625" style="73" customWidth="1"/>
    <col min="4" max="4" width="19.7265625" style="73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09"/>
      <c r="C2" s="109"/>
      <c r="D2" s="109"/>
    </row>
    <row r="3" spans="1:14" ht="22.9" customHeight="1" x14ac:dyDescent="0.35">
      <c r="B3" s="110" t="s">
        <v>0</v>
      </c>
      <c r="C3" s="110"/>
      <c r="D3" s="110"/>
    </row>
    <row r="4" spans="1:14" s="68" customFormat="1" ht="27.65" customHeight="1" x14ac:dyDescent="0.35">
      <c r="A4" s="67"/>
      <c r="B4" s="77" t="s">
        <v>1</v>
      </c>
      <c r="C4" s="77" t="s">
        <v>2</v>
      </c>
      <c r="D4" s="90" t="s">
        <v>3</v>
      </c>
      <c r="E4" s="106"/>
    </row>
    <row r="5" spans="1:14" s="78" customFormat="1" ht="26.15" customHeight="1" x14ac:dyDescent="0.35">
      <c r="B5" s="70" t="s">
        <v>4</v>
      </c>
      <c r="C5" s="76" t="s">
        <v>5</v>
      </c>
      <c r="D5" s="91">
        <f>IFERROR((D6/D7),"")</f>
        <v>0.96326836581709141</v>
      </c>
    </row>
    <row r="6" spans="1:14" s="79" customFormat="1" ht="26.15" customHeight="1" x14ac:dyDescent="0.35">
      <c r="B6" s="71" t="s">
        <v>6</v>
      </c>
      <c r="C6" s="69"/>
      <c r="D6" s="96">
        <v>3855</v>
      </c>
    </row>
    <row r="7" spans="1:14" s="79" customFormat="1" ht="26.15" customHeight="1" x14ac:dyDescent="0.35">
      <c r="B7" s="71" t="s">
        <v>7</v>
      </c>
      <c r="C7" s="69"/>
      <c r="D7" s="105">
        <v>4002</v>
      </c>
      <c r="E7" s="84"/>
    </row>
    <row r="8" spans="1:14" s="78" customFormat="1" ht="26.15" customHeight="1" x14ac:dyDescent="0.35">
      <c r="B8" s="70" t="s">
        <v>8</v>
      </c>
      <c r="C8" s="80" t="s">
        <v>9</v>
      </c>
      <c r="D8" s="93">
        <f>IFERROR((D9/D10),"")</f>
        <v>4.551357733175915</v>
      </c>
      <c r="E8" s="83"/>
    </row>
    <row r="9" spans="1:14" s="79" customFormat="1" ht="26.15" customHeight="1" x14ac:dyDescent="0.35">
      <c r="B9" s="71" t="s">
        <v>10</v>
      </c>
      <c r="C9" s="69"/>
      <c r="D9" s="101">
        <f>D6</f>
        <v>3855</v>
      </c>
      <c r="F9" s="87"/>
    </row>
    <row r="10" spans="1:14" s="79" customFormat="1" ht="26.15" customHeight="1" x14ac:dyDescent="0.35">
      <c r="B10" s="71" t="s">
        <v>11</v>
      </c>
      <c r="C10" s="69"/>
      <c r="D10" s="102">
        <v>847</v>
      </c>
    </row>
    <row r="11" spans="1:14" s="78" customFormat="1" ht="26.15" customHeight="1" x14ac:dyDescent="0.35">
      <c r="B11" s="70" t="s">
        <v>12</v>
      </c>
      <c r="C11" s="76" t="s">
        <v>13</v>
      </c>
      <c r="D11" s="93">
        <f>((100-(D5*100))*(D8*24))/(D5*100)</f>
        <v>4.1652892561983474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14" s="79" customFormat="1" ht="26.15" customHeight="1" x14ac:dyDescent="0.35">
      <c r="B12" s="71" t="s">
        <v>14</v>
      </c>
      <c r="C12" s="69"/>
      <c r="D12" s="97">
        <f>D5</f>
        <v>0.96326836581709141</v>
      </c>
    </row>
    <row r="13" spans="1:14" s="79" customFormat="1" ht="26.15" customHeight="1" x14ac:dyDescent="0.35">
      <c r="B13" s="71" t="s">
        <v>15</v>
      </c>
      <c r="C13" s="69"/>
      <c r="D13" s="98">
        <f>D8</f>
        <v>4.551357733175915</v>
      </c>
    </row>
    <row r="14" spans="1:14" s="79" customFormat="1" ht="26.15" customHeight="1" x14ac:dyDescent="0.35">
      <c r="B14" s="70" t="s">
        <v>16</v>
      </c>
      <c r="C14" s="80" t="s">
        <v>17</v>
      </c>
      <c r="D14" s="95">
        <f>IFERROR((D15/D16),"")</f>
        <v>1.1363636363636364E-2</v>
      </c>
    </row>
    <row r="15" spans="1:14" s="79" customFormat="1" ht="26.15" customHeight="1" x14ac:dyDescent="0.35">
      <c r="B15" s="71" t="s">
        <v>18</v>
      </c>
      <c r="C15" s="69"/>
      <c r="D15" s="96">
        <v>1</v>
      </c>
      <c r="F15" s="88"/>
    </row>
    <row r="16" spans="1:14" s="79" customFormat="1" ht="26.15" customHeight="1" x14ac:dyDescent="0.35">
      <c r="B16" s="81" t="s">
        <v>19</v>
      </c>
      <c r="C16" s="69"/>
      <c r="D16" s="96">
        <f>4+54+4+26</f>
        <v>88</v>
      </c>
    </row>
    <row r="17" spans="2:4" s="78" customFormat="1" ht="26.15" customHeight="1" x14ac:dyDescent="0.35">
      <c r="B17" s="70" t="s">
        <v>20</v>
      </c>
      <c r="C17" s="80" t="s">
        <v>21</v>
      </c>
      <c r="D17" s="91">
        <f>IFERROR((D18/D19),"")</f>
        <v>2.6515151515151516E-2</v>
      </c>
    </row>
    <row r="18" spans="2:4" s="79" customFormat="1" ht="26.15" customHeight="1" x14ac:dyDescent="0.35">
      <c r="B18" s="71" t="s">
        <v>22</v>
      </c>
      <c r="C18" s="69"/>
      <c r="D18" s="96">
        <v>21</v>
      </c>
    </row>
    <row r="19" spans="2:4" s="79" customFormat="1" ht="26.15" customHeight="1" x14ac:dyDescent="0.35">
      <c r="B19" s="71" t="s">
        <v>23</v>
      </c>
      <c r="C19" s="69"/>
      <c r="D19" s="96">
        <v>792</v>
      </c>
    </row>
    <row r="20" spans="2:4" s="78" customFormat="1" ht="26.15" customHeight="1" x14ac:dyDescent="0.35">
      <c r="B20" s="70" t="s">
        <v>24</v>
      </c>
      <c r="C20" s="80" t="s">
        <v>25</v>
      </c>
      <c r="D20" s="111" t="s">
        <v>26</v>
      </c>
    </row>
    <row r="21" spans="2:4" s="79" customFormat="1" ht="26.15" customHeight="1" x14ac:dyDescent="0.35">
      <c r="B21" s="71" t="s">
        <v>27</v>
      </c>
      <c r="C21" s="86" t="s">
        <v>28</v>
      </c>
      <c r="D21" s="112"/>
    </row>
    <row r="22" spans="2:4" s="79" customFormat="1" ht="26.15" customHeight="1" x14ac:dyDescent="0.35">
      <c r="B22" s="71" t="s">
        <v>29</v>
      </c>
      <c r="C22" s="86" t="s">
        <v>28</v>
      </c>
      <c r="D22" s="113"/>
    </row>
    <row r="23" spans="2:4" s="79" customFormat="1" ht="31" x14ac:dyDescent="0.35">
      <c r="B23" s="70" t="s">
        <v>30</v>
      </c>
      <c r="C23" s="80" t="s">
        <v>31</v>
      </c>
      <c r="D23" s="91">
        <f>IFERROR((D24/D25),"")</f>
        <v>6.920415224913495E-3</v>
      </c>
    </row>
    <row r="24" spans="2:4" s="79" customFormat="1" ht="26.15" customHeight="1" x14ac:dyDescent="0.35">
      <c r="B24" s="71" t="s">
        <v>32</v>
      </c>
      <c r="C24" s="76"/>
      <c r="D24" s="75">
        <v>2</v>
      </c>
    </row>
    <row r="25" spans="2:4" s="79" customFormat="1" ht="26.15" customHeight="1" x14ac:dyDescent="0.35">
      <c r="B25" s="71" t="s">
        <v>33</v>
      </c>
      <c r="C25" s="76"/>
      <c r="D25" s="75">
        <v>289</v>
      </c>
    </row>
    <row r="26" spans="2:4" s="79" customFormat="1" ht="31" x14ac:dyDescent="0.35">
      <c r="B26" s="70" t="s">
        <v>34</v>
      </c>
      <c r="C26" s="80" t="s">
        <v>17</v>
      </c>
      <c r="D26" s="91">
        <f>IFERROR((D27/D28),"")</f>
        <v>4.8442906574394463E-2</v>
      </c>
    </row>
    <row r="27" spans="2:4" s="79" customFormat="1" ht="26.15" customHeight="1" x14ac:dyDescent="0.35">
      <c r="B27" s="71" t="s">
        <v>32</v>
      </c>
      <c r="C27" s="76"/>
      <c r="D27" s="75">
        <v>14</v>
      </c>
    </row>
    <row r="28" spans="2:4" s="79" customFormat="1" ht="26.15" customHeight="1" x14ac:dyDescent="0.35">
      <c r="B28" s="71" t="s">
        <v>33</v>
      </c>
      <c r="C28" s="76"/>
      <c r="D28" s="75">
        <v>289</v>
      </c>
    </row>
    <row r="29" spans="2:4" s="79" customFormat="1" ht="26.15" customHeight="1" x14ac:dyDescent="0.35">
      <c r="B29" s="70" t="s">
        <v>35</v>
      </c>
      <c r="C29" s="76">
        <v>1</v>
      </c>
      <c r="D29" s="92">
        <f>IFERROR(D30/D31,"")</f>
        <v>1.5771428571428572</v>
      </c>
    </row>
    <row r="30" spans="2:4" s="79" customFormat="1" ht="26.15" customHeight="1" x14ac:dyDescent="0.35">
      <c r="B30" s="71" t="s">
        <v>36</v>
      </c>
      <c r="C30" s="76"/>
      <c r="D30" s="96">
        <f>3078+2442</f>
        <v>5520</v>
      </c>
    </row>
    <row r="31" spans="2:4" s="79" customFormat="1" ht="26.15" customHeight="1" x14ac:dyDescent="0.35">
      <c r="B31" s="71" t="s">
        <v>37</v>
      </c>
      <c r="C31" s="76"/>
      <c r="D31" s="96">
        <v>3500</v>
      </c>
    </row>
    <row r="32" spans="2:4" s="79" customFormat="1" ht="15.5" x14ac:dyDescent="0.35">
      <c r="B32" s="70" t="s">
        <v>38</v>
      </c>
      <c r="C32" s="76" t="s">
        <v>39</v>
      </c>
      <c r="D32" s="91" t="str">
        <f>IFERROR((D33/D34),"")</f>
        <v/>
      </c>
    </row>
    <row r="33" spans="2:4" s="79" customFormat="1" ht="26.15" customHeight="1" x14ac:dyDescent="0.35">
      <c r="B33" s="71" t="s">
        <v>40</v>
      </c>
      <c r="C33" s="76"/>
      <c r="D33" s="103">
        <v>782</v>
      </c>
    </row>
    <row r="34" spans="2:4" s="79" customFormat="1" ht="26.15" customHeight="1" x14ac:dyDescent="0.35">
      <c r="B34" s="71" t="s">
        <v>41</v>
      </c>
      <c r="C34" s="76"/>
      <c r="D34" s="104" t="e">
        <f>#REF!</f>
        <v>#REF!</v>
      </c>
    </row>
    <row r="35" spans="2:4" s="79" customFormat="1" ht="31" x14ac:dyDescent="0.35">
      <c r="B35" s="70" t="s">
        <v>42</v>
      </c>
      <c r="C35" s="80" t="s">
        <v>43</v>
      </c>
      <c r="D35" s="91">
        <f>IFERROR((D36/D37),"")</f>
        <v>8.2865034765215728E-3</v>
      </c>
    </row>
    <row r="36" spans="2:4" s="79" customFormat="1" ht="26.15" customHeight="1" x14ac:dyDescent="0.35">
      <c r="B36" s="71" t="s">
        <v>44</v>
      </c>
      <c r="C36" s="76"/>
      <c r="D36" s="75">
        <v>87</v>
      </c>
    </row>
    <row r="37" spans="2:4" s="79" customFormat="1" ht="26.15" customHeight="1" x14ac:dyDescent="0.35">
      <c r="B37" s="71" t="s">
        <v>45</v>
      </c>
      <c r="C37" s="76"/>
      <c r="D37" s="75">
        <v>10499</v>
      </c>
    </row>
    <row r="38" spans="2:4" s="79" customFormat="1" ht="31" x14ac:dyDescent="0.35">
      <c r="B38" s="94" t="s">
        <v>46</v>
      </c>
      <c r="C38" s="76" t="s">
        <v>47</v>
      </c>
      <c r="D38" s="95">
        <f>IFERROR((D39/D40),"")</f>
        <v>1</v>
      </c>
    </row>
    <row r="39" spans="2:4" s="79" customFormat="1" ht="26.15" customHeight="1" x14ac:dyDescent="0.35">
      <c r="B39" s="71" t="s">
        <v>48</v>
      </c>
      <c r="C39" s="72"/>
      <c r="D39" s="103">
        <v>8</v>
      </c>
    </row>
    <row r="40" spans="2:4" s="79" customFormat="1" ht="26.15" customHeight="1" x14ac:dyDescent="0.35">
      <c r="B40" s="71" t="s">
        <v>49</v>
      </c>
      <c r="C40" s="72"/>
      <c r="D40" s="103">
        <v>8</v>
      </c>
    </row>
    <row r="41" spans="2:4" s="79" customFormat="1" ht="26.15" customHeight="1" x14ac:dyDescent="0.35">
      <c r="B41" s="99"/>
      <c r="C41" s="85"/>
      <c r="D41" s="100"/>
    </row>
    <row r="42" spans="2:4" s="79" customFormat="1" ht="33.75" customHeight="1" x14ac:dyDescent="0.35">
      <c r="B42" s="114" t="s">
        <v>50</v>
      </c>
      <c r="C42" s="115"/>
      <c r="D42" s="115"/>
    </row>
    <row r="43" spans="2:4" ht="37.5" customHeight="1" x14ac:dyDescent="0.35">
      <c r="B43" s="67"/>
      <c r="C43" s="67"/>
      <c r="D43" s="67"/>
    </row>
    <row r="44" spans="2:4" x14ac:dyDescent="0.35">
      <c r="B44" s="67"/>
      <c r="C44" s="67"/>
      <c r="D44" s="67"/>
    </row>
    <row r="45" spans="2:4" x14ac:dyDescent="0.35">
      <c r="B45" s="67"/>
      <c r="C45" s="67"/>
      <c r="D45" s="67"/>
    </row>
    <row r="46" spans="2:4" ht="21" customHeight="1" x14ac:dyDescent="0.35">
      <c r="B46" s="67"/>
      <c r="C46" s="67"/>
      <c r="D46" s="67"/>
    </row>
    <row r="47" spans="2:4" ht="33" customHeight="1" x14ac:dyDescent="0.35">
      <c r="B47" s="116" t="s">
        <v>51</v>
      </c>
      <c r="C47" s="116"/>
      <c r="D47" s="116"/>
    </row>
    <row r="48" spans="2:4" ht="15.5" x14ac:dyDescent="0.35">
      <c r="B48" s="82"/>
      <c r="C48" s="82"/>
      <c r="D48" s="82"/>
    </row>
    <row r="56" spans="2:4" ht="15.5" x14ac:dyDescent="0.35">
      <c r="B56" s="108" t="s">
        <v>52</v>
      </c>
      <c r="C56" s="108"/>
      <c r="D56" s="108"/>
    </row>
    <row r="57" spans="2:4" ht="15.5" x14ac:dyDescent="0.35">
      <c r="B57" s="107" t="s">
        <v>53</v>
      </c>
      <c r="C57" s="107"/>
      <c r="D57" s="107"/>
    </row>
    <row r="58" spans="2:4" ht="15.5" x14ac:dyDescent="0.35">
      <c r="B58" s="107" t="s">
        <v>54</v>
      </c>
      <c r="C58" s="107"/>
      <c r="D58" s="107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28" min="1" max="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55</v>
      </c>
    </row>
    <row r="4" spans="1:3" x14ac:dyDescent="0.35">
      <c r="A4" s="3" t="s">
        <v>56</v>
      </c>
    </row>
    <row r="6" spans="1:3" x14ac:dyDescent="0.35">
      <c r="A6" t="s">
        <v>57</v>
      </c>
    </row>
    <row r="7" spans="1:3" x14ac:dyDescent="0.35">
      <c r="A7" t="s">
        <v>58</v>
      </c>
    </row>
    <row r="9" spans="1:3" x14ac:dyDescent="0.35">
      <c r="A9" t="s">
        <v>59</v>
      </c>
    </row>
    <row r="10" spans="1:3" x14ac:dyDescent="0.35">
      <c r="A10" t="s">
        <v>60</v>
      </c>
    </row>
    <row r="12" spans="1:3" x14ac:dyDescent="0.35">
      <c r="A12" t="s">
        <v>61</v>
      </c>
    </row>
    <row r="15" spans="1:3" x14ac:dyDescent="0.35">
      <c r="A15" s="141" t="s">
        <v>62</v>
      </c>
      <c r="B15" s="141"/>
      <c r="C15" s="141"/>
    </row>
    <row r="16" spans="1:3" x14ac:dyDescent="0.35">
      <c r="A16" s="138" t="s">
        <v>63</v>
      </c>
      <c r="B16" s="139"/>
      <c r="C16" s="140"/>
    </row>
    <row r="17" spans="1:11" x14ac:dyDescent="0.35">
      <c r="A17" s="132" t="s">
        <v>14</v>
      </c>
      <c r="B17" s="133"/>
      <c r="C17" s="19" t="s">
        <v>64</v>
      </c>
    </row>
    <row r="18" spans="1:11" x14ac:dyDescent="0.35">
      <c r="A18" s="134" t="s">
        <v>65</v>
      </c>
      <c r="B18" s="135"/>
      <c r="C18" s="20" t="s">
        <v>66</v>
      </c>
    </row>
    <row r="19" spans="1:11" x14ac:dyDescent="0.35">
      <c r="A19" s="136" t="s">
        <v>67</v>
      </c>
      <c r="B19" s="137"/>
      <c r="C19" s="21" t="s">
        <v>68</v>
      </c>
    </row>
    <row r="25" spans="1:11" x14ac:dyDescent="0.35">
      <c r="A25" s="3" t="s">
        <v>69</v>
      </c>
      <c r="B25" s="1" t="s">
        <v>70</v>
      </c>
    </row>
    <row r="26" spans="1:11" x14ac:dyDescent="0.35">
      <c r="A26" s="3"/>
      <c r="B26" s="1"/>
    </row>
    <row r="27" spans="1:11" x14ac:dyDescent="0.35">
      <c r="A27" t="s">
        <v>71</v>
      </c>
      <c r="B27" s="1"/>
    </row>
    <row r="28" spans="1:11" x14ac:dyDescent="0.35">
      <c r="A28" s="1" t="s">
        <v>72</v>
      </c>
    </row>
    <row r="29" spans="1:11" x14ac:dyDescent="0.35">
      <c r="A29" s="1" t="s">
        <v>73</v>
      </c>
    </row>
    <row r="30" spans="1:11" x14ac:dyDescent="0.35">
      <c r="A30" s="1"/>
    </row>
    <row r="31" spans="1:11" ht="15" thickBot="1" x14ac:dyDescent="0.4">
      <c r="A31" s="1"/>
      <c r="C31" s="129" t="s">
        <v>74</v>
      </c>
      <c r="D31" s="129"/>
      <c r="E31" s="129"/>
      <c r="F31" s="130" t="s">
        <v>75</v>
      </c>
      <c r="G31" s="130"/>
      <c r="H31" s="130"/>
      <c r="I31" s="131" t="s">
        <v>76</v>
      </c>
      <c r="J31" s="131"/>
      <c r="K31" s="131"/>
    </row>
    <row r="32" spans="1:11" ht="48" customHeight="1" x14ac:dyDescent="0.35">
      <c r="A32" s="12" t="s">
        <v>77</v>
      </c>
      <c r="B32" s="13" t="s">
        <v>78</v>
      </c>
      <c r="C32" s="35" t="s">
        <v>79</v>
      </c>
      <c r="D32" s="36" t="s">
        <v>80</v>
      </c>
      <c r="E32" s="37" t="s">
        <v>81</v>
      </c>
      <c r="F32" s="35" t="s">
        <v>79</v>
      </c>
      <c r="G32" s="36" t="s">
        <v>82</v>
      </c>
      <c r="H32" s="37" t="s">
        <v>81</v>
      </c>
      <c r="I32" s="38" t="s">
        <v>83</v>
      </c>
      <c r="J32" s="38" t="s">
        <v>84</v>
      </c>
      <c r="K32" s="38" t="s">
        <v>85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86</v>
      </c>
      <c r="B49" s="18" t="s">
        <v>87</v>
      </c>
      <c r="C49" s="18" t="s">
        <v>88</v>
      </c>
      <c r="D49" s="18" t="s">
        <v>89</v>
      </c>
      <c r="E49" s="18" t="s">
        <v>90</v>
      </c>
      <c r="F49" s="18" t="s">
        <v>91</v>
      </c>
      <c r="G49" s="18" t="s">
        <v>92</v>
      </c>
      <c r="H49" s="18" t="s">
        <v>93</v>
      </c>
      <c r="I49" s="18" t="s">
        <v>94</v>
      </c>
      <c r="J49" s="18" t="s">
        <v>95</v>
      </c>
      <c r="K49" s="18" t="s">
        <v>96</v>
      </c>
      <c r="L49" s="18" t="s">
        <v>97</v>
      </c>
      <c r="M49" s="18" t="s">
        <v>98</v>
      </c>
      <c r="N49" s="18" t="s">
        <v>99</v>
      </c>
    </row>
    <row r="50" spans="1:14" x14ac:dyDescent="0.35">
      <c r="A50" s="3" t="s">
        <v>74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75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100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101</v>
      </c>
    </row>
    <row r="54" spans="1:14" x14ac:dyDescent="0.35">
      <c r="A54" s="3"/>
    </row>
    <row r="55" spans="1:14" x14ac:dyDescent="0.35">
      <c r="A55" s="3"/>
    </row>
    <row r="56" spans="1:14" x14ac:dyDescent="0.35">
      <c r="B56" s="126" t="s">
        <v>102</v>
      </c>
      <c r="C56" s="127"/>
      <c r="D56" s="127"/>
      <c r="E56" s="128"/>
      <c r="I56" s="117" t="s">
        <v>103</v>
      </c>
      <c r="J56" s="118"/>
      <c r="K56" s="118"/>
      <c r="L56" s="119"/>
    </row>
    <row r="57" spans="1:14" ht="29" x14ac:dyDescent="0.35">
      <c r="A57" s="54" t="s">
        <v>86</v>
      </c>
      <c r="B57" s="18" t="s">
        <v>87</v>
      </c>
      <c r="C57" s="18" t="s">
        <v>88</v>
      </c>
      <c r="D57" s="18" t="s">
        <v>89</v>
      </c>
      <c r="E57" s="18" t="s">
        <v>104</v>
      </c>
      <c r="H57" s="54" t="s">
        <v>86</v>
      </c>
      <c r="I57" s="18" t="s">
        <v>93</v>
      </c>
      <c r="J57" s="18" t="s">
        <v>94</v>
      </c>
      <c r="K57" s="18" t="s">
        <v>95</v>
      </c>
      <c r="L57" s="18" t="s">
        <v>104</v>
      </c>
    </row>
    <row r="58" spans="1:14" x14ac:dyDescent="0.35">
      <c r="A58" s="55" t="s">
        <v>74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74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75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75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100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100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123" t="s">
        <v>105</v>
      </c>
      <c r="C63" s="124"/>
      <c r="D63" s="124"/>
      <c r="E63" s="125"/>
      <c r="I63" s="120" t="s">
        <v>106</v>
      </c>
      <c r="J63" s="121"/>
      <c r="K63" s="121"/>
      <c r="L63" s="122"/>
    </row>
    <row r="64" spans="1:14" ht="29" x14ac:dyDescent="0.35">
      <c r="A64" s="54" t="s">
        <v>86</v>
      </c>
      <c r="B64" s="18" t="s">
        <v>90</v>
      </c>
      <c r="C64" s="18" t="s">
        <v>91</v>
      </c>
      <c r="D64" s="18" t="s">
        <v>92</v>
      </c>
      <c r="E64" s="18" t="s">
        <v>104</v>
      </c>
      <c r="H64" s="54" t="s">
        <v>86</v>
      </c>
      <c r="I64" s="48" t="s">
        <v>96</v>
      </c>
      <c r="J64" s="49" t="s">
        <v>97</v>
      </c>
      <c r="K64" s="18" t="s">
        <v>98</v>
      </c>
      <c r="L64" s="51" t="s">
        <v>104</v>
      </c>
    </row>
    <row r="65" spans="1:12" x14ac:dyDescent="0.35">
      <c r="A65" s="55" t="s">
        <v>74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74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75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75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100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100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107</v>
      </c>
    </row>
    <row r="74" spans="1:12" x14ac:dyDescent="0.35">
      <c r="A74" t="s">
        <v>108</v>
      </c>
    </row>
    <row r="75" spans="1:12" x14ac:dyDescent="0.35">
      <c r="A75" t="s">
        <v>109</v>
      </c>
    </row>
    <row r="77" spans="1:12" x14ac:dyDescent="0.35">
      <c r="A77" t="s">
        <v>110</v>
      </c>
    </row>
    <row r="78" spans="1:12" x14ac:dyDescent="0.35">
      <c r="A78" t="s">
        <v>111</v>
      </c>
    </row>
    <row r="84" spans="1:3" x14ac:dyDescent="0.35">
      <c r="A84" s="3" t="s">
        <v>112</v>
      </c>
      <c r="C84" t="s">
        <v>113</v>
      </c>
    </row>
    <row r="85" spans="1:3" x14ac:dyDescent="0.35">
      <c r="A85" s="3"/>
    </row>
    <row r="86" spans="1:3" x14ac:dyDescent="0.35">
      <c r="A86" t="s">
        <v>114</v>
      </c>
    </row>
    <row r="87" spans="1:3" x14ac:dyDescent="0.35">
      <c r="A87" t="s">
        <v>115</v>
      </c>
    </row>
    <row r="88" spans="1:3" x14ac:dyDescent="0.35">
      <c r="A88" t="s">
        <v>116</v>
      </c>
    </row>
    <row r="89" spans="1:3" x14ac:dyDescent="0.35">
      <c r="A89" t="s">
        <v>117</v>
      </c>
    </row>
    <row r="105" spans="1:1" x14ac:dyDescent="0.35">
      <c r="A105" s="3" t="s">
        <v>107</v>
      </c>
    </row>
    <row r="106" spans="1:1" x14ac:dyDescent="0.35">
      <c r="A106" t="s">
        <v>118</v>
      </c>
    </row>
    <row r="107" spans="1:1" x14ac:dyDescent="0.35">
      <c r="A107" t="s">
        <v>119</v>
      </c>
    </row>
    <row r="109" spans="1:1" x14ac:dyDescent="0.35">
      <c r="A109" t="s">
        <v>120</v>
      </c>
    </row>
    <row r="110" spans="1:1" x14ac:dyDescent="0.35">
      <c r="A110" t="s">
        <v>121</v>
      </c>
    </row>
    <row r="112" spans="1:1" x14ac:dyDescent="0.35">
      <c r="A112" t="s">
        <v>122</v>
      </c>
    </row>
    <row r="113" spans="1:1" x14ac:dyDescent="0.35">
      <c r="A113" t="s">
        <v>123</v>
      </c>
    </row>
    <row r="115" spans="1:1" x14ac:dyDescent="0.35">
      <c r="A115" s="2" t="s">
        <v>124</v>
      </c>
    </row>
    <row r="117" spans="1:1" x14ac:dyDescent="0.35">
      <c r="A117" t="s">
        <v>125</v>
      </c>
    </row>
    <row r="119" spans="1:1" x14ac:dyDescent="0.35">
      <c r="A119" s="2" t="s">
        <v>126</v>
      </c>
    </row>
    <row r="121" spans="1:1" x14ac:dyDescent="0.35">
      <c r="A121" t="s">
        <v>127</v>
      </c>
    </row>
    <row r="122" spans="1:1" x14ac:dyDescent="0.35">
      <c r="A122" t="s">
        <v>128</v>
      </c>
    </row>
    <row r="124" spans="1:1" x14ac:dyDescent="0.35">
      <c r="A124" t="s">
        <v>129</v>
      </c>
    </row>
    <row r="130" spans="1:6" x14ac:dyDescent="0.35">
      <c r="A130" s="3" t="s">
        <v>130</v>
      </c>
      <c r="F130" t="s">
        <v>131</v>
      </c>
    </row>
    <row r="132" spans="1:6" x14ac:dyDescent="0.35">
      <c r="A132" t="s">
        <v>132</v>
      </c>
    </row>
    <row r="133" spans="1:6" x14ac:dyDescent="0.35">
      <c r="A133" t="s">
        <v>133</v>
      </c>
    </row>
    <row r="134" spans="1:6" x14ac:dyDescent="0.35">
      <c r="A134" t="s">
        <v>134</v>
      </c>
    </row>
    <row r="150" spans="1:1" x14ac:dyDescent="0.35">
      <c r="A150" s="3" t="s">
        <v>107</v>
      </c>
    </row>
    <row r="151" spans="1:1" x14ac:dyDescent="0.35">
      <c r="A151" s="14" t="s">
        <v>135</v>
      </c>
    </row>
    <row r="152" spans="1:1" x14ac:dyDescent="0.35">
      <c r="A152" s="14" t="s">
        <v>136</v>
      </c>
    </row>
    <row r="153" spans="1:1" x14ac:dyDescent="0.35">
      <c r="A153" s="14" t="s">
        <v>137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138</v>
      </c>
      <c r="B1" s="142" t="s">
        <v>139</v>
      </c>
      <c r="C1" s="142"/>
      <c r="D1" s="142"/>
      <c r="E1" s="142"/>
      <c r="F1" s="142"/>
    </row>
    <row r="3" spans="1:6" x14ac:dyDescent="0.35">
      <c r="A3" s="4" t="s">
        <v>140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de Produção</vt:lpstr>
      <vt:lpstr>Indicadores de Desempenho</vt:lpstr>
      <vt:lpstr>Indicadores e Metas de Qualidad</vt:lpstr>
      <vt:lpstr>TMP_UTIs Brasil</vt:lpstr>
      <vt:lpstr>'Indicadores de Desempenho'!Area_de_impressao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11051-cesar</dc:creator>
  <cp:keywords/>
  <dc:description/>
  <cp:lastModifiedBy>Setorial</cp:lastModifiedBy>
  <cp:revision/>
  <dcterms:created xsi:type="dcterms:W3CDTF">2021-12-03T19:01:33Z</dcterms:created>
  <dcterms:modified xsi:type="dcterms:W3CDTF">2024-04-22T17:41:13Z</dcterms:modified>
  <cp:category/>
  <cp:contentStatus/>
</cp:coreProperties>
</file>