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59-werik\Downloads\Transparencia\SUPCON\HECAD\"/>
    </mc:Choice>
  </mc:AlternateContent>
  <xr:revisionPtr revIDLastSave="0" documentId="13_ncr:1_{C4F32C2E-6816-46A9-B707-CA8997984E98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  <definedName name="_xlnm.Print_Area" localSheetId="0">Produção!$B$1:$D$149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0" l="1"/>
  <c r="D30" i="30"/>
  <c r="D7" i="30" l="1"/>
  <c r="D16" i="30" l="1"/>
  <c r="D6" i="30" l="1"/>
  <c r="C121" i="29"/>
  <c r="C122" i="29"/>
  <c r="D111" i="29" l="1"/>
  <c r="C68" i="29" l="1"/>
  <c r="C56" i="29"/>
  <c r="D9" i="30" l="1"/>
  <c r="C133" i="29"/>
  <c r="C123" i="29" l="1"/>
  <c r="C44" i="29"/>
  <c r="C32" i="29"/>
  <c r="C22" i="29"/>
  <c r="C24" i="29" s="1"/>
  <c r="C16" i="29"/>
  <c r="D117" i="29" l="1"/>
  <c r="D29" i="29" l="1"/>
  <c r="D103" i="29"/>
  <c r="D28" i="29" l="1"/>
  <c r="D32" i="29" s="1"/>
  <c r="D7" i="29" s="1"/>
  <c r="D16" i="29"/>
  <c r="D10" i="30" s="1"/>
  <c r="D5" i="29" l="1"/>
  <c r="D22" i="29" l="1"/>
  <c r="D6" i="29" s="1"/>
  <c r="D44" i="29" l="1"/>
  <c r="D8" i="29" l="1"/>
  <c r="D34" i="30"/>
  <c r="D5" i="30" l="1"/>
  <c r="D23" i="30" l="1"/>
  <c r="D26" i="30"/>
  <c r="D24" i="29" l="1"/>
  <c r="D14" i="30"/>
  <c r="C134" i="29" l="1"/>
  <c r="D29" i="30" l="1"/>
  <c r="D38" i="30"/>
  <c r="D35" i="30"/>
  <c r="D32" i="30"/>
  <c r="D8" i="30"/>
  <c r="D11" i="30" l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<sst xmlns="http://schemas.openxmlformats.org/spreadsheetml/2006/main" count="329" uniqueCount="236">
  <si>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</si>
  <si>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</si>
  <si>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</si>
  <si>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</si>
  <si>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</si>
  <si>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</si>
  <si>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</si>
  <si>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</si>
  <si>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</si>
  <si>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</si>
  <si>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</si>
  <si>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</si>
  <si>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</si>
  <si>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</si>
  <si>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</si>
  <si>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</si>
  <si>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</si>
  <si>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</si>
  <si>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</si>
  <si>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</si>
  <si>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</si>
  <si>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</si>
  <si>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</si>
  <si>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</si>
  <si>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</si>
  <si>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</si>
  <si>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</si>
  <si>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</si>
  <si>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</si>
  <si>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</si>
  <si>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</si>
  <si>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</si>
  <si>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</si>
  <si>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</si>
  <si>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</si>
  <si>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</si>
  <si>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</si>
  <si>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</si>
  <si>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</si>
  <si>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</si>
  <si>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</si>
  <si>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</si>
  <si>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</si>
  <si>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</si>
  <si>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</si>
  <si>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</si>
  <si>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</si>
  <si>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</si>
  <si>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</si>
  <si>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</si>
  <si>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</si>
  <si>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</si>
  <si>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</si>
  <si>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</si>
  <si>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</si>
  <si>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</si>
  <si>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</si>
  <si>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</si>
  <si>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</si>
  <si>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</si>
  <si>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</si>
  <si>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</si>
  <si>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</si>
  <si>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</si>
  <si>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</si>
  <si>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</si>
  <si>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</si>
  <si>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</si>
  <si>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</si>
  <si>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</si>
  <si>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</si>
  <si>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</si>
  <si>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</si>
  <si>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</si>
  <si>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</si>
  <si>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</si>
  <si>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</si>
  <si>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</si>
  <si>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</si>
  <si>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</si>
  <si>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</si>
  <si>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</si>
  <si>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</si>
  <si>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</si>
  <si>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</si>
  <si>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</si>
  <si>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</si>
  <si>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</si>
  <si>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</si>
  <si>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</si>
  <si>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</si>
  <si>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</si>
  <si>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</si>
  <si>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</si>
  <si>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</si>
  <si>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</si>
  <si>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</si>
  <si>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</si>
  <si>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</si>
  <si>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</si>
  <si>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</si>
  <si>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</si>
  <si>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</si>
  <si>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</si>
  <si>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</si>
  <si>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</si>
  <si>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</si>
  <si>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</si>
  <si>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</si>
  <si>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</si>
  <si>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</si>
  <si>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</si>
  <si>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</si>
  <si>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</si>
  <si>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</si>
  <si>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</si>
  <si>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</si>
  <si>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</si>
  <si>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</si>
  <si>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</si>
  <si>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</si>
  <si>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</si>
  <si>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</si>
  <si>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</si>
  <si>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</si>
  <si>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</si>
  <si>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</si>
  <si>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</si>
  <si>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</si>
  <si>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</si>
  <si>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</si>
  <si>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</si>
  <si>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</si>
  <si>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</si>
  <si>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</si>
  <si>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</si>
  <si>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</si>
  <si>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</si>
  <si>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</si>
  <si>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</si>
  <si>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</si>
  <si>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</si>
  <si>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</si>
  <si>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</si>
  <si>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</si>
  <si>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</si>
  <si>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</si>
  <si>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</si>
  <si>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</si>
  <si>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</si>
  <si>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</si>
  <si>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</si>
  <si>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</si>
  <si>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</si>
  <si>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</si>
  <si>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</si>
  <si>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</si>
  <si>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</si>
  <si>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</si>
  <si>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</si>
  <si>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</si>
  <si>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</si>
  <si>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</si>
  <si>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</si>
  <si>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</si>
  <si>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</si>
  <si>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</si>
  <si>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</si>
  <si>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</si>
  <si>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</si>
  <si>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</si>
  <si>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</si>
  <si>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</si>
  <si>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</si>
  <si>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</si>
  <si>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</si>
  <si>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</si>
  <si>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</si>
  <si>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</si>
  <si>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</si>
  <si>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</si>
  <si>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</si>
  <si>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</si>
  <si>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</si>
  <si>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</si>
  <si>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</si>
  <si>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</si>
  <si>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</si>
  <si>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</si>
  <si>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</si>
  <si>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</si>
  <si>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</si>
  <si>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</si>
  <si>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</si>
  <si>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</si>
  <si>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</si>
  <si>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</si>
  <si>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</si>
  <si>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</si>
  <si>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</si>
  <si>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</si>
  <si>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</si>
  <si>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</si>
  <si>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</si>
  <si>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</si>
  <si>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</si>
  <si>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</si>
  <si>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</si>
  <si>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</si>
  <si>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</si>
  <si>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</si>
  <si>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</si>
  <si>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</si>
  <si>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</si>
  <si>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</si>
  <si>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</si>
  <si>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</si>
  <si>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</si>
  <si>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</si>
  <si>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</si>
  <si>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</si>
  <si>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</si>
  <si>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</si>
  <si>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</si>
  <si>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</si>
  <si>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</si>
  <si>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MÔNICA RIBEIRO COSTA</t>
  </si>
  <si>
    <t>Diretora Geral</t>
  </si>
  <si>
    <t>Produção Maio/24</t>
  </si>
  <si>
    <t>Ofertado Regulação - Maio/24</t>
  </si>
  <si>
    <t>Ofertado Interno (Ambulatório do HECAD) - Maio/24</t>
  </si>
  <si>
    <t>Maio/24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</si>
  <si>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Abril/2024:</t>
    </r>
  </si>
  <si>
    <t>***O indicador referente à competência do mês de Maio/24 será apresentado no mês subsequente devido as informações ainda estarem em apuração.</t>
  </si>
  <si>
    <r>
      <rPr>
        <b/>
        <sz val="11"/>
        <color rgb="FF000000"/>
        <rFont val="Calibri"/>
        <family val="2"/>
      </rPr>
      <t>Nota Explicativa:</t>
    </r>
    <r>
      <rPr>
        <sz val="11"/>
        <color rgb="FF000000"/>
        <rFont val="Calibri"/>
        <family val="2"/>
      </rPr>
      <t xml:space="preserve"> Informa-se que a especialidade de infectologia está  com produção zerada devido a rescisão contratual por parte do prestador. A especialidade de Oftalmologia não apresentou produção devido a Unidade estar aguardando a liberação do processo de compra dos equipamentos para montagem do consultório odontológico. As especialidades de genética, ginecologia (infantil-puberal), homeopatia, neurocirurgia, nutrologia, oncologia pediátrica e psiquiatria não apresentaram produção na competência avaliada devido a necessidade de melhor organização da demanda existente, aumento da fila de pacientes aguardando consultas das especialidades já ofertadas na Unidade e restrição de estrutura física no ambulatório. </t>
    </r>
  </si>
  <si>
    <t>*Em Apuração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</si>
</sst>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sz val="11"/>
      <color theme="7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sz val="11"/>
      <color theme="7"/>
      <name val="Segoe UI Histor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0" fontId="17" fillId="25" borderId="0" xfId="5" applyFont="1" applyFill="1" applyAlignment="1">
      <alignment horizontal="left"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5" fillId="0" borderId="0" xfId="5" applyFont="1" applyAlignment="1">
      <alignment vertical="center"/>
    </xf>
    <xf numFmtId="0" fontId="35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39" fillId="0" borderId="0" xfId="5" applyFont="1" applyAlignment="1">
      <alignment horizontal="left" vertical="center"/>
    </xf>
    <xf numFmtId="43" fontId="40" fillId="0" borderId="0" xfId="6" applyFont="1" applyBorder="1" applyAlignment="1">
      <alignment horizontal="left" vertical="center"/>
    </xf>
    <xf numFmtId="43" fontId="40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2" fontId="17" fillId="0" borderId="1" xfId="2" applyNumberFormat="1" applyFont="1" applyFill="1" applyBorder="1" applyAlignment="1">
      <alignment horizontal="center" vertical="center" wrapText="1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3" fontId="37" fillId="0" borderId="0" xfId="5" applyNumberFormat="1" applyFont="1" applyAlignment="1">
      <alignment horizontal="left"/>
    </xf>
    <xf numFmtId="0" fontId="31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4" fillId="0" borderId="0" xfId="5" applyFont="1" applyAlignment="1">
      <alignment horizontal="left" vertical="center" wrapText="1"/>
    </xf>
    <xf numFmtId="3" fontId="17" fillId="0" borderId="0" xfId="5" applyNumberFormat="1" applyFont="1" applyAlignment="1">
      <alignment horizontal="center" vertical="center"/>
    </xf>
    <xf numFmtId="3" fontId="16" fillId="0" borderId="0" xfId="5" applyNumberFormat="1"/>
    <xf numFmtId="0" fontId="30" fillId="24" borderId="1" xfId="5" applyFont="1" applyFill="1" applyBorder="1" applyAlignment="1">
      <alignment horizontal="center" vertical="center" wrapText="1"/>
    </xf>
    <xf numFmtId="3" fontId="34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45" fillId="0" borderId="1" xfId="5" applyFont="1" applyBorder="1" applyAlignment="1">
      <alignment horizontal="center" vertical="center" wrapText="1"/>
    </xf>
    <xf numFmtId="0" fontId="46" fillId="26" borderId="1" xfId="5" applyFont="1" applyFill="1" applyBorder="1" applyAlignment="1">
      <alignment horizontal="center" vertical="center" wrapText="1"/>
    </xf>
    <xf numFmtId="3" fontId="45" fillId="0" borderId="1" xfId="5" applyNumberFormat="1" applyFont="1" applyBorder="1" applyAlignment="1">
      <alignment horizontal="center" vertical="center" wrapText="1"/>
    </xf>
    <xf numFmtId="3" fontId="46" fillId="26" borderId="1" xfId="5" applyNumberFormat="1" applyFont="1" applyFill="1" applyBorder="1" applyAlignment="1">
      <alignment horizontal="center" vertical="center" wrapText="1"/>
    </xf>
    <xf numFmtId="0" fontId="47" fillId="0" borderId="1" xfId="5" applyFont="1" applyBorder="1" applyAlignment="1">
      <alignment horizontal="center" vertical="center" wrapText="1"/>
    </xf>
    <xf numFmtId="0" fontId="47" fillId="27" borderId="1" xfId="5" applyFont="1" applyFill="1" applyBorder="1" applyAlignment="1">
      <alignment horizontal="center" vertical="center" wrapText="1"/>
    </xf>
    <xf numFmtId="0" fontId="30" fillId="27" borderId="1" xfId="5" applyFont="1" applyFill="1" applyBorder="1" applyAlignment="1">
      <alignment horizontal="center" vertical="center" wrapText="1"/>
    </xf>
    <xf numFmtId="3" fontId="17" fillId="22" borderId="1" xfId="5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50" fillId="0" borderId="0" xfId="5" applyFont="1" applyAlignment="1">
      <alignment horizontal="left" vertical="center" wrapText="1"/>
    </xf>
    <xf numFmtId="0" fontId="42" fillId="0" borderId="0" xfId="5" applyFont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36" fillId="20" borderId="0" xfId="5" applyFont="1" applyFill="1" applyAlignment="1">
      <alignment vertical="center"/>
    </xf>
    <xf numFmtId="0" fontId="38" fillId="0" borderId="0" xfId="5" applyFont="1" applyAlignment="1">
      <alignment horizontal="center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0" fontId="38" fillId="0" borderId="0" xfId="5" applyFont="1" applyAlignment="1">
      <alignment horizontal="left" vertical="center"/>
    </xf>
    <xf numFmtId="0" fontId="36" fillId="0" borderId="7" xfId="5" applyFont="1" applyBorder="1" applyAlignment="1">
      <alignment vertical="center"/>
    </xf>
    <xf numFmtId="0" fontId="36" fillId="0" borderId="0" xfId="5" applyFont="1" applyAlignment="1">
      <alignment vertical="center"/>
    </xf>
    <xf numFmtId="0" fontId="37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51" fillId="0" borderId="0" xfId="0" applyFont="1"/>
    <xf numFmtId="0" fontId="27" fillId="0" borderId="1" xfId="5" applyFont="1" applyBorder="1" applyAlignment="1">
      <alignment horizontal="right" vertical="center"/>
    </xf>
    <xf numFmtId="0" fontId="44" fillId="0" borderId="0" xfId="5" applyFont="1" applyAlignment="1">
      <alignment horizontal="left" vertical="center"/>
    </xf>
    <xf numFmtId="0" fontId="42" fillId="0" borderId="7" xfId="5" applyFont="1" applyBorder="1" applyAlignment="1">
      <alignment horizontal="left" vertical="center"/>
    </xf>
    <xf numFmtId="0" fontId="49" fillId="0" borderId="1" xfId="5" applyFont="1" applyBorder="1" applyAlignment="1" applyProtection="1">
      <alignment horizontal="center" vertical="center" wrapText="1"/>
      <protection locked="0"/>
    </xf>
    <xf numFmtId="0" fontId="43" fillId="0" borderId="7" xfId="5" applyFont="1" applyBorder="1" applyAlignment="1">
      <alignment horizontal="left" vertical="center"/>
    </xf>
    <xf numFmtId="0" fontId="43" fillId="0" borderId="0" xfId="5" applyFont="1" applyAlignment="1">
      <alignment horizontal="left" vertical="center"/>
    </xf>
    <xf numFmtId="0" fontId="36" fillId="0" borderId="7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0" fontId="16" fillId="0" borderId="0" xfId="5"/>
    <xf numFmtId="0" fontId="29" fillId="23" borderId="1" xfId="5" applyFont="1" applyFill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15" fillId="0" borderId="13" xfId="5" applyNumberFormat="1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48" fillId="0" borderId="18" xfId="5" applyNumberFormat="1" applyFont="1" applyBorder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6" fillId="0" borderId="0" xfId="5" applyAlignment="1">
      <alignment horizontal="justify" vertical="justify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3165" y="45508"/>
          <a:ext cx="7618215" cy="942712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52917</xdr:colOff>
      <xdr:row>41</xdr:row>
      <xdr:rowOff>306917</xdr:rowOff>
    </xdr:from>
    <xdr:to>
      <xdr:col>2</xdr:col>
      <xdr:colOff>1367331</xdr:colOff>
      <xdr:row>45</xdr:row>
      <xdr:rowOff>187489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82FC86-A821-3EF5-AFAB-E43FC5B3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917" y="14880167"/>
          <a:ext cx="7325747" cy="11717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9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E11" sqref="E11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3.4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69"/>
      <c r="C1" s="169"/>
      <c r="D1" s="169"/>
    </row>
    <row r="2" spans="2:8" ht="7.5" customHeight="1" x14ac:dyDescent="0.35"/>
    <row r="3" spans="2:8" ht="34.5" customHeight="1" x14ac:dyDescent="0.35">
      <c r="B3" s="170" t="s">
        <v>221</v>
      </c>
      <c r="C3" s="170"/>
      <c r="D3" s="170"/>
    </row>
    <row r="4" spans="2:8" s="68" customFormat="1" ht="21" customHeight="1" x14ac:dyDescent="0.35">
      <c r="B4" s="91" t="s">
        <v>117</v>
      </c>
      <c r="C4" s="139" t="s">
        <v>224</v>
      </c>
      <c r="D4" s="79" t="s">
        <v>228</v>
      </c>
    </row>
    <row r="5" spans="2:8" s="81" customFormat="1" ht="19.899999999999999" customHeight="1" x14ac:dyDescent="0.35">
      <c r="B5" s="76" t="s">
        <v>197</v>
      </c>
      <c r="C5" s="138">
        <v>779</v>
      </c>
      <c r="D5" s="106">
        <f>D16</f>
        <v>809</v>
      </c>
      <c r="E5" s="102"/>
    </row>
    <row r="6" spans="2:8" s="81" customFormat="1" ht="19.899999999999999" customHeight="1" x14ac:dyDescent="0.35">
      <c r="B6" s="76" t="s">
        <v>118</v>
      </c>
      <c r="C6" s="138">
        <v>297</v>
      </c>
      <c r="D6" s="106">
        <f>D22</f>
        <v>275</v>
      </c>
      <c r="E6" s="82"/>
    </row>
    <row r="7" spans="2:8" s="81" customFormat="1" ht="19.899999999999999" customHeight="1" x14ac:dyDescent="0.35">
      <c r="B7" s="76" t="s">
        <v>119</v>
      </c>
      <c r="C7" s="140">
        <v>4225</v>
      </c>
      <c r="D7" s="106">
        <f>D32</f>
        <v>3935</v>
      </c>
      <c r="E7" s="110"/>
    </row>
    <row r="8" spans="2:8" s="81" customFormat="1" ht="19.899999999999999" customHeight="1" x14ac:dyDescent="0.35">
      <c r="B8" s="76" t="s">
        <v>200</v>
      </c>
      <c r="C8" s="138">
        <v>740</v>
      </c>
      <c r="D8" s="106">
        <f>D44</f>
        <v>818</v>
      </c>
      <c r="E8" s="83"/>
    </row>
    <row r="9" spans="2:8" ht="18" customHeight="1" x14ac:dyDescent="0.35">
      <c r="B9" s="89"/>
      <c r="C9" s="89"/>
      <c r="D9" s="89"/>
      <c r="E9" s="92"/>
    </row>
    <row r="10" spans="2:8" ht="25.15" customHeight="1" x14ac:dyDescent="0.35">
      <c r="B10" s="170" t="s">
        <v>120</v>
      </c>
      <c r="C10" s="170"/>
      <c r="D10" s="170"/>
      <c r="E10" s="114"/>
    </row>
    <row r="11" spans="2:8" s="68" customFormat="1" ht="22.5" customHeight="1" x14ac:dyDescent="0.35">
      <c r="B11" s="91" t="s">
        <v>120</v>
      </c>
      <c r="C11" s="139" t="s">
        <v>224</v>
      </c>
      <c r="D11" s="79" t="s">
        <v>228</v>
      </c>
    </row>
    <row r="12" spans="2:8" s="81" customFormat="1" ht="18" customHeight="1" x14ac:dyDescent="0.35">
      <c r="B12" s="76" t="s">
        <v>121</v>
      </c>
      <c r="C12" s="138">
        <v>366</v>
      </c>
      <c r="D12" s="76">
        <v>402</v>
      </c>
      <c r="E12" s="167"/>
      <c r="F12" s="168"/>
      <c r="G12" s="168"/>
      <c r="H12" s="147"/>
    </row>
    <row r="13" spans="2:8" s="81" customFormat="1" ht="18" customHeight="1" x14ac:dyDescent="0.35">
      <c r="B13" s="76" t="s">
        <v>122</v>
      </c>
      <c r="C13" s="138">
        <v>77</v>
      </c>
      <c r="D13" s="76">
        <v>18</v>
      </c>
      <c r="E13" s="167"/>
      <c r="F13" s="168"/>
      <c r="G13" s="168"/>
      <c r="H13" s="147"/>
    </row>
    <row r="14" spans="2:8" s="81" customFormat="1" ht="18" customHeight="1" x14ac:dyDescent="0.35">
      <c r="B14" s="76" t="s">
        <v>115</v>
      </c>
      <c r="C14" s="138">
        <v>327</v>
      </c>
      <c r="D14" s="76">
        <v>372</v>
      </c>
      <c r="E14" s="167"/>
      <c r="F14" s="168"/>
      <c r="G14" s="168"/>
      <c r="H14" s="153"/>
    </row>
    <row r="15" spans="2:8" s="81" customFormat="1" ht="18" customHeight="1" x14ac:dyDescent="0.35">
      <c r="B15" s="76" t="s">
        <v>116</v>
      </c>
      <c r="C15" s="138">
        <v>9</v>
      </c>
      <c r="D15" s="76">
        <v>17</v>
      </c>
      <c r="E15" s="167"/>
      <c r="F15" s="168"/>
      <c r="G15" s="168"/>
      <c r="H15" s="153"/>
    </row>
    <row r="16" spans="2:8" s="81" customFormat="1" ht="18" customHeight="1" x14ac:dyDescent="0.35">
      <c r="B16" s="91" t="s">
        <v>17</v>
      </c>
      <c r="C16" s="139">
        <f>SUM(C12:C15)</f>
        <v>779</v>
      </c>
      <c r="D16" s="91">
        <f>SUM(D12:D15)</f>
        <v>809</v>
      </c>
      <c r="E16" s="156"/>
      <c r="F16" s="104"/>
      <c r="G16" s="104"/>
      <c r="H16" s="147"/>
    </row>
    <row r="17" spans="2:9" s="81" customFormat="1" ht="24" customHeight="1" x14ac:dyDescent="0.35">
      <c r="B17" s="89"/>
      <c r="C17" s="89"/>
      <c r="D17" s="89"/>
    </row>
    <row r="18" spans="2:9" ht="25.15" customHeight="1" x14ac:dyDescent="0.35">
      <c r="B18" s="170" t="s">
        <v>118</v>
      </c>
      <c r="C18" s="170"/>
      <c r="D18" s="170"/>
    </row>
    <row r="19" spans="2:9" s="68" customFormat="1" ht="22.5" customHeight="1" x14ac:dyDescent="0.35">
      <c r="B19" s="91" t="s">
        <v>123</v>
      </c>
      <c r="C19" s="139" t="s">
        <v>224</v>
      </c>
      <c r="D19" s="79" t="s">
        <v>228</v>
      </c>
    </row>
    <row r="20" spans="2:9" s="81" customFormat="1" ht="19.899999999999999" customHeight="1" x14ac:dyDescent="0.35">
      <c r="B20" s="76" t="s">
        <v>121</v>
      </c>
      <c r="C20" s="138">
        <v>220</v>
      </c>
      <c r="D20" s="136">
        <v>259</v>
      </c>
      <c r="E20" s="102"/>
    </row>
    <row r="21" spans="2:9" s="81" customFormat="1" ht="19.899999999999999" customHeight="1" x14ac:dyDescent="0.35">
      <c r="B21" s="76" t="s">
        <v>122</v>
      </c>
      <c r="C21" s="138">
        <v>77</v>
      </c>
      <c r="D21" s="136">
        <v>16</v>
      </c>
      <c r="E21" s="102"/>
    </row>
    <row r="22" spans="2:9" s="68" customFormat="1" ht="22.5" customHeight="1" x14ac:dyDescent="0.35">
      <c r="B22" s="91" t="s">
        <v>17</v>
      </c>
      <c r="C22" s="139">
        <f>SUM(C20:C21)</f>
        <v>297</v>
      </c>
      <c r="D22" s="91">
        <f>SUM(D20:D21)</f>
        <v>275</v>
      </c>
      <c r="E22" s="156"/>
    </row>
    <row r="23" spans="2:9" s="81" customFormat="1" ht="19.899999999999999" customHeight="1" x14ac:dyDescent="0.35">
      <c r="B23" s="76" t="s">
        <v>195</v>
      </c>
      <c r="C23" s="138" t="s">
        <v>225</v>
      </c>
      <c r="D23" s="136">
        <v>185</v>
      </c>
      <c r="E23" s="156"/>
    </row>
    <row r="24" spans="2:9" s="81" customFormat="1" ht="19.899999999999999" customHeight="1" x14ac:dyDescent="0.35">
      <c r="B24" s="91" t="s">
        <v>196</v>
      </c>
      <c r="C24" s="139">
        <f>C22</f>
        <v>297</v>
      </c>
      <c r="D24" s="91">
        <f>D22+D23</f>
        <v>460</v>
      </c>
      <c r="E24" s="156"/>
    </row>
    <row r="25" spans="2:9" ht="18" customHeight="1" x14ac:dyDescent="0.35">
      <c r="B25" s="89"/>
      <c r="C25" s="89"/>
      <c r="D25" s="89"/>
      <c r="E25" s="92"/>
      <c r="I25" s="81"/>
    </row>
    <row r="26" spans="2:9" ht="25.15" customHeight="1" x14ac:dyDescent="0.35">
      <c r="B26" s="170" t="s">
        <v>148</v>
      </c>
      <c r="C26" s="170"/>
      <c r="D26" s="170"/>
    </row>
    <row r="27" spans="2:9" s="68" customFormat="1" ht="22.5" customHeight="1" x14ac:dyDescent="0.35">
      <c r="B27" s="91" t="s">
        <v>124</v>
      </c>
      <c r="C27" s="139" t="s">
        <v>224</v>
      </c>
      <c r="D27" s="79" t="s">
        <v>228</v>
      </c>
      <c r="I27" s="67"/>
    </row>
    <row r="28" spans="2:9" s="81" customFormat="1" ht="17.149999999999999" customHeight="1" x14ac:dyDescent="0.35">
      <c r="B28" s="76" t="s">
        <v>125</v>
      </c>
      <c r="C28" s="140">
        <v>2500</v>
      </c>
      <c r="D28" s="106">
        <f>D103</f>
        <v>2329</v>
      </c>
      <c r="E28" s="155"/>
      <c r="I28" s="68"/>
    </row>
    <row r="29" spans="2:9" s="81" customFormat="1" ht="17.149999999999999" customHeight="1" x14ac:dyDescent="0.35">
      <c r="B29" s="76" t="s">
        <v>126</v>
      </c>
      <c r="C29" s="140">
        <v>1000</v>
      </c>
      <c r="D29" s="106">
        <f>D117</f>
        <v>1024</v>
      </c>
      <c r="E29" s="155"/>
    </row>
    <row r="30" spans="2:9" s="81" customFormat="1" ht="17.149999999999999" customHeight="1" x14ac:dyDescent="0.35">
      <c r="B30" s="76" t="s">
        <v>206</v>
      </c>
      <c r="C30" s="138">
        <v>594</v>
      </c>
      <c r="D30" s="106">
        <v>531</v>
      </c>
      <c r="E30" s="112"/>
    </row>
    <row r="31" spans="2:9" s="81" customFormat="1" ht="17.149999999999999" customHeight="1" x14ac:dyDescent="0.35">
      <c r="B31" s="76" t="s">
        <v>205</v>
      </c>
      <c r="C31" s="138">
        <v>131</v>
      </c>
      <c r="D31" s="106">
        <v>51</v>
      </c>
      <c r="E31" s="112"/>
      <c r="F31" s="147"/>
    </row>
    <row r="32" spans="2:9" s="68" customFormat="1" ht="21.75" customHeight="1" x14ac:dyDescent="0.35">
      <c r="B32" s="91" t="s">
        <v>17</v>
      </c>
      <c r="C32" s="141">
        <f>SUM(C28:C31)</f>
        <v>4225</v>
      </c>
      <c r="D32" s="101">
        <f>SUM(D28:D31)</f>
        <v>3935</v>
      </c>
      <c r="E32" s="156"/>
      <c r="F32" s="157"/>
      <c r="G32" s="157"/>
      <c r="I32" s="81"/>
    </row>
    <row r="33" spans="2:9" s="81" customFormat="1" ht="21.75" customHeight="1" x14ac:dyDescent="0.35">
      <c r="B33" s="89"/>
      <c r="C33" s="89"/>
      <c r="D33" s="89"/>
      <c r="E33" s="156"/>
      <c r="F33" s="157"/>
      <c r="G33" s="157"/>
    </row>
    <row r="34" spans="2:9" ht="25.15" customHeight="1" x14ac:dyDescent="0.35">
      <c r="B34" s="179" t="s">
        <v>200</v>
      </c>
      <c r="C34" s="180"/>
      <c r="D34" s="181"/>
    </row>
    <row r="35" spans="2:9" s="68" customFormat="1" ht="22.5" customHeight="1" x14ac:dyDescent="0.35">
      <c r="B35" s="91" t="s">
        <v>151</v>
      </c>
      <c r="C35" s="139" t="s">
        <v>224</v>
      </c>
      <c r="D35" s="79" t="s">
        <v>228</v>
      </c>
      <c r="I35" s="67"/>
    </row>
    <row r="36" spans="2:9" s="81" customFormat="1" ht="16" customHeight="1" x14ac:dyDescent="0.35">
      <c r="B36" s="90" t="s">
        <v>129</v>
      </c>
      <c r="C36" s="142">
        <v>15</v>
      </c>
      <c r="D36" s="146">
        <v>1</v>
      </c>
      <c r="E36" s="112"/>
      <c r="F36" s="112"/>
      <c r="G36" s="112"/>
      <c r="I36" s="68"/>
    </row>
    <row r="37" spans="2:9" s="81" customFormat="1" ht="16" customHeight="1" x14ac:dyDescent="0.35">
      <c r="B37" s="97" t="s">
        <v>90</v>
      </c>
      <c r="C37" s="143">
        <v>15</v>
      </c>
      <c r="D37" s="146">
        <v>4</v>
      </c>
      <c r="E37" s="112"/>
      <c r="F37" s="112"/>
      <c r="G37" s="112"/>
    </row>
    <row r="38" spans="2:9" s="81" customFormat="1" ht="16" customHeight="1" x14ac:dyDescent="0.35">
      <c r="B38" s="97" t="s">
        <v>91</v>
      </c>
      <c r="C38" s="143">
        <v>40</v>
      </c>
      <c r="D38" s="146">
        <v>27</v>
      </c>
      <c r="E38" s="112"/>
      <c r="F38" s="112"/>
      <c r="G38" s="112"/>
    </row>
    <row r="39" spans="2:9" s="81" customFormat="1" ht="16" customHeight="1" x14ac:dyDescent="0.35">
      <c r="B39" s="97" t="s">
        <v>52</v>
      </c>
      <c r="C39" s="143">
        <v>80</v>
      </c>
      <c r="D39" s="146">
        <v>66</v>
      </c>
      <c r="E39" s="162"/>
      <c r="F39" s="112"/>
      <c r="G39" s="112"/>
    </row>
    <row r="40" spans="2:9" s="81" customFormat="1" ht="16" customHeight="1" x14ac:dyDescent="0.35">
      <c r="B40" s="97" t="s">
        <v>92</v>
      </c>
      <c r="C40" s="143">
        <v>80</v>
      </c>
      <c r="D40" s="146">
        <v>75</v>
      </c>
      <c r="E40" s="112"/>
      <c r="F40" s="112"/>
      <c r="G40" s="112"/>
    </row>
    <row r="41" spans="2:9" s="81" customFormat="1" ht="16" customHeight="1" x14ac:dyDescent="0.35">
      <c r="B41" s="134" t="s">
        <v>93</v>
      </c>
      <c r="C41" s="144">
        <v>200</v>
      </c>
      <c r="D41" s="146">
        <v>149</v>
      </c>
      <c r="E41" s="162"/>
      <c r="F41" s="112"/>
      <c r="G41" s="112"/>
    </row>
    <row r="42" spans="2:9" s="81" customFormat="1" ht="16" customHeight="1" x14ac:dyDescent="0.35">
      <c r="B42" s="97" t="s">
        <v>51</v>
      </c>
      <c r="C42" s="143">
        <v>110</v>
      </c>
      <c r="D42" s="146">
        <v>42</v>
      </c>
      <c r="E42" s="162"/>
      <c r="F42" s="112"/>
      <c r="G42" s="112"/>
    </row>
    <row r="43" spans="2:9" s="81" customFormat="1" ht="16" customHeight="1" x14ac:dyDescent="0.35">
      <c r="B43" s="97" t="s">
        <v>207</v>
      </c>
      <c r="C43" s="143">
        <v>200</v>
      </c>
      <c r="D43" s="146">
        <v>454</v>
      </c>
      <c r="E43" s="112"/>
      <c r="F43" s="112"/>
      <c r="G43" s="112"/>
    </row>
    <row r="44" spans="2:9" s="68" customFormat="1" ht="22.5" customHeight="1" x14ac:dyDescent="0.35">
      <c r="B44" s="91" t="s">
        <v>17</v>
      </c>
      <c r="C44" s="139">
        <f>SUM(C36:C43)</f>
        <v>740</v>
      </c>
      <c r="D44" s="91">
        <f>SUM(D36:D43)</f>
        <v>818</v>
      </c>
      <c r="E44" s="112"/>
      <c r="G44" s="109"/>
      <c r="I44" s="81"/>
    </row>
    <row r="45" spans="2:9" s="68" customFormat="1" ht="22.5" customHeight="1" x14ac:dyDescent="0.35">
      <c r="B45" s="94"/>
      <c r="C45" s="94"/>
      <c r="D45" s="95"/>
      <c r="I45" s="81"/>
    </row>
    <row r="46" spans="2:9" s="68" customFormat="1" ht="22.5" customHeight="1" x14ac:dyDescent="0.35">
      <c r="B46" s="179" t="s">
        <v>199</v>
      </c>
      <c r="C46" s="180"/>
      <c r="D46" s="181"/>
      <c r="I46" s="81"/>
    </row>
    <row r="47" spans="2:9" s="68" customFormat="1" ht="18" customHeight="1" x14ac:dyDescent="0.35">
      <c r="B47" s="91" t="s">
        <v>151</v>
      </c>
      <c r="C47" s="173" t="s">
        <v>229</v>
      </c>
      <c r="D47" s="174"/>
      <c r="I47" s="81"/>
    </row>
    <row r="48" spans="2:9" s="68" customFormat="1" ht="15.5" x14ac:dyDescent="0.35">
      <c r="B48" s="90" t="s">
        <v>129</v>
      </c>
      <c r="C48" s="171">
        <v>8</v>
      </c>
      <c r="D48" s="172"/>
      <c r="I48" s="81"/>
    </row>
    <row r="49" spans="2:9" s="68" customFormat="1" ht="15.5" x14ac:dyDescent="0.35">
      <c r="B49" s="97" t="s">
        <v>90</v>
      </c>
      <c r="C49" s="171">
        <v>5</v>
      </c>
      <c r="D49" s="172"/>
      <c r="I49" s="81"/>
    </row>
    <row r="50" spans="2:9" s="68" customFormat="1" ht="15.5" x14ac:dyDescent="0.35">
      <c r="B50" s="97" t="s">
        <v>91</v>
      </c>
      <c r="C50" s="171">
        <v>19</v>
      </c>
      <c r="D50" s="172"/>
      <c r="I50" s="81"/>
    </row>
    <row r="51" spans="2:9" s="68" customFormat="1" ht="15.5" x14ac:dyDescent="0.35">
      <c r="B51" s="97" t="s">
        <v>52</v>
      </c>
      <c r="C51" s="171">
        <v>22</v>
      </c>
      <c r="D51" s="172"/>
      <c r="I51" s="81"/>
    </row>
    <row r="52" spans="2:9" s="68" customFormat="1" ht="15.5" x14ac:dyDescent="0.35">
      <c r="B52" s="97" t="s">
        <v>92</v>
      </c>
      <c r="C52" s="171">
        <v>9</v>
      </c>
      <c r="D52" s="172"/>
      <c r="I52" s="81"/>
    </row>
    <row r="53" spans="2:9" s="68" customFormat="1" ht="15.5" x14ac:dyDescent="0.35">
      <c r="B53" s="97" t="s">
        <v>93</v>
      </c>
      <c r="C53" s="171">
        <v>110</v>
      </c>
      <c r="D53" s="172"/>
      <c r="I53" s="81"/>
    </row>
    <row r="54" spans="2:9" s="68" customFormat="1" ht="15.5" x14ac:dyDescent="0.35">
      <c r="B54" s="97" t="s">
        <v>51</v>
      </c>
      <c r="C54" s="171">
        <v>73</v>
      </c>
      <c r="D54" s="172"/>
      <c r="I54" s="81"/>
    </row>
    <row r="55" spans="2:9" s="68" customFormat="1" ht="15.5" x14ac:dyDescent="0.35">
      <c r="B55" s="97" t="s">
        <v>207</v>
      </c>
      <c r="C55" s="171">
        <v>110</v>
      </c>
      <c r="D55" s="172"/>
      <c r="I55" s="81"/>
    </row>
    <row r="56" spans="2:9" s="68" customFormat="1" ht="20.25" customHeight="1" x14ac:dyDescent="0.35">
      <c r="B56" s="91" t="s">
        <v>17</v>
      </c>
      <c r="C56" s="175">
        <f>SUM(C48:D55)</f>
        <v>356</v>
      </c>
      <c r="D56" s="176"/>
      <c r="E56" s="156"/>
      <c r="I56" s="81"/>
    </row>
    <row r="57" spans="2:9" s="68" customFormat="1" ht="19" customHeight="1" x14ac:dyDescent="0.35">
      <c r="B57" s="94"/>
      <c r="C57" s="94"/>
      <c r="D57" s="95"/>
      <c r="I57" s="81"/>
    </row>
    <row r="58" spans="2:9" s="68" customFormat="1" ht="22.5" customHeight="1" x14ac:dyDescent="0.35">
      <c r="B58" s="170" t="s">
        <v>199</v>
      </c>
      <c r="C58" s="170"/>
      <c r="D58" s="170"/>
      <c r="I58" s="81"/>
    </row>
    <row r="59" spans="2:9" s="68" customFormat="1" ht="36" customHeight="1" x14ac:dyDescent="0.35">
      <c r="B59" s="91" t="s">
        <v>151</v>
      </c>
      <c r="C59" s="173" t="s">
        <v>230</v>
      </c>
      <c r="D59" s="174"/>
      <c r="I59" s="81"/>
    </row>
    <row r="60" spans="2:9" s="68" customFormat="1" ht="15.5" x14ac:dyDescent="0.35">
      <c r="B60" s="90" t="s">
        <v>129</v>
      </c>
      <c r="C60" s="171">
        <v>8</v>
      </c>
      <c r="D60" s="172"/>
      <c r="I60" s="81"/>
    </row>
    <row r="61" spans="2:9" s="68" customFormat="1" ht="15.5" x14ac:dyDescent="0.35">
      <c r="B61" s="97" t="s">
        <v>90</v>
      </c>
      <c r="C61" s="171">
        <v>14</v>
      </c>
      <c r="D61" s="172"/>
      <c r="I61" s="81"/>
    </row>
    <row r="62" spans="2:9" s="68" customFormat="1" ht="15.5" x14ac:dyDescent="0.35">
      <c r="B62" s="97" t="s">
        <v>91</v>
      </c>
      <c r="C62" s="171">
        <v>35</v>
      </c>
      <c r="D62" s="172"/>
      <c r="I62" s="81"/>
    </row>
    <row r="63" spans="2:9" s="68" customFormat="1" ht="15.5" x14ac:dyDescent="0.35">
      <c r="B63" s="97" t="s">
        <v>52</v>
      </c>
      <c r="C63" s="171">
        <v>143</v>
      </c>
      <c r="D63" s="172"/>
      <c r="I63" s="81"/>
    </row>
    <row r="64" spans="2:9" s="68" customFormat="1" ht="15.5" x14ac:dyDescent="0.35">
      <c r="B64" s="97" t="s">
        <v>92</v>
      </c>
      <c r="C64" s="171">
        <v>79</v>
      </c>
      <c r="D64" s="172"/>
      <c r="I64" s="81"/>
    </row>
    <row r="65" spans="2:9" s="68" customFormat="1" ht="15.5" x14ac:dyDescent="0.35">
      <c r="B65" s="97" t="s">
        <v>93</v>
      </c>
      <c r="C65" s="171">
        <v>135</v>
      </c>
      <c r="D65" s="172"/>
      <c r="I65" s="81"/>
    </row>
    <row r="66" spans="2:9" s="68" customFormat="1" ht="15.5" x14ac:dyDescent="0.35">
      <c r="B66" s="97" t="s">
        <v>51</v>
      </c>
      <c r="C66" s="171">
        <v>87</v>
      </c>
      <c r="D66" s="172"/>
      <c r="I66" s="81"/>
    </row>
    <row r="67" spans="2:9" s="68" customFormat="1" ht="15.5" x14ac:dyDescent="0.35">
      <c r="B67" s="97" t="s">
        <v>207</v>
      </c>
      <c r="C67" s="171">
        <v>442</v>
      </c>
      <c r="D67" s="172"/>
      <c r="I67" s="81"/>
    </row>
    <row r="68" spans="2:9" s="68" customFormat="1" ht="21.75" customHeight="1" x14ac:dyDescent="0.35">
      <c r="B68" s="91" t="s">
        <v>17</v>
      </c>
      <c r="C68" s="175">
        <f>SUM(C60:D67)</f>
        <v>943</v>
      </c>
      <c r="D68" s="176"/>
      <c r="E68" s="156"/>
      <c r="I68" s="81"/>
    </row>
    <row r="69" spans="2:9" ht="23.25" customHeight="1" x14ac:dyDescent="0.35">
      <c r="B69" s="89"/>
      <c r="C69" s="89"/>
      <c r="D69" s="89"/>
      <c r="E69" s="92"/>
      <c r="I69" s="68"/>
    </row>
    <row r="70" spans="2:9" ht="23.25" customHeight="1" x14ac:dyDescent="0.35">
      <c r="B70" s="179" t="s">
        <v>208</v>
      </c>
      <c r="C70" s="180"/>
      <c r="D70" s="181"/>
      <c r="E70" s="92"/>
      <c r="I70" s="68"/>
    </row>
    <row r="71" spans="2:9" ht="21.75" customHeight="1" x14ac:dyDescent="0.35">
      <c r="B71" s="91" t="s">
        <v>209</v>
      </c>
      <c r="C71" s="173" t="s">
        <v>228</v>
      </c>
      <c r="D71" s="174"/>
      <c r="E71" s="92"/>
      <c r="I71" s="68"/>
    </row>
    <row r="72" spans="2:9" ht="20.25" customHeight="1" x14ac:dyDescent="0.35">
      <c r="B72" s="90" t="s">
        <v>210</v>
      </c>
      <c r="C72" s="184">
        <v>20060</v>
      </c>
      <c r="D72" s="185"/>
      <c r="E72" s="165"/>
      <c r="F72" s="166"/>
      <c r="G72" s="166"/>
      <c r="I72" s="68"/>
    </row>
    <row r="73" spans="2:9" ht="20.25" customHeight="1" x14ac:dyDescent="0.35">
      <c r="B73" s="89"/>
      <c r="C73" s="89"/>
      <c r="D73" s="89"/>
      <c r="E73" s="92"/>
      <c r="I73" s="68"/>
    </row>
    <row r="74" spans="2:9" ht="25.15" customHeight="1" x14ac:dyDescent="0.35">
      <c r="B74" s="170" t="s">
        <v>152</v>
      </c>
      <c r="C74" s="170"/>
      <c r="D74" s="170"/>
    </row>
    <row r="75" spans="2:9" s="68" customFormat="1" ht="22.5" customHeight="1" x14ac:dyDescent="0.35">
      <c r="B75" s="91" t="s">
        <v>153</v>
      </c>
      <c r="C75" s="139" t="s">
        <v>224</v>
      </c>
      <c r="D75" s="79" t="s">
        <v>228</v>
      </c>
      <c r="I75" s="67"/>
    </row>
    <row r="76" spans="2:9" s="81" customFormat="1" ht="16" customHeight="1" x14ac:dyDescent="0.35">
      <c r="B76" s="87" t="s">
        <v>94</v>
      </c>
      <c r="C76" s="186">
        <v>2500</v>
      </c>
      <c r="D76" s="146">
        <v>98</v>
      </c>
      <c r="E76" s="111"/>
      <c r="I76" s="68"/>
    </row>
    <row r="77" spans="2:9" s="81" customFormat="1" ht="16" customHeight="1" x14ac:dyDescent="0.35">
      <c r="B77" s="87" t="s">
        <v>204</v>
      </c>
      <c r="C77" s="187"/>
      <c r="D77" s="146">
        <v>179</v>
      </c>
      <c r="E77" s="111"/>
    </row>
    <row r="78" spans="2:9" s="81" customFormat="1" ht="16" customHeight="1" x14ac:dyDescent="0.35">
      <c r="B78" s="87" t="s">
        <v>95</v>
      </c>
      <c r="C78" s="187"/>
      <c r="D78" s="146">
        <v>314</v>
      </c>
      <c r="E78" s="111"/>
    </row>
    <row r="79" spans="2:9" s="81" customFormat="1" ht="16" customHeight="1" x14ac:dyDescent="0.35">
      <c r="B79" s="87" t="s">
        <v>211</v>
      </c>
      <c r="C79" s="187"/>
      <c r="D79" s="146">
        <v>64</v>
      </c>
      <c r="E79" s="111"/>
    </row>
    <row r="80" spans="2:9" s="81" customFormat="1" ht="16" customHeight="1" x14ac:dyDescent="0.35">
      <c r="B80" s="87" t="s">
        <v>191</v>
      </c>
      <c r="C80" s="187"/>
      <c r="D80" s="146">
        <v>14</v>
      </c>
      <c r="E80" s="111"/>
    </row>
    <row r="81" spans="2:5" s="81" customFormat="1" ht="16" customHeight="1" x14ac:dyDescent="0.35">
      <c r="B81" s="87" t="s">
        <v>212</v>
      </c>
      <c r="C81" s="187"/>
      <c r="D81" s="146">
        <v>31</v>
      </c>
      <c r="E81" s="111"/>
    </row>
    <row r="82" spans="2:5" s="81" customFormat="1" ht="16" customHeight="1" x14ac:dyDescent="0.35">
      <c r="B82" s="87" t="s">
        <v>96</v>
      </c>
      <c r="C82" s="187"/>
      <c r="D82" s="146">
        <v>110</v>
      </c>
      <c r="E82" s="131"/>
    </row>
    <row r="83" spans="2:5" s="81" customFormat="1" ht="16" customHeight="1" x14ac:dyDescent="0.35">
      <c r="B83" s="87" t="s">
        <v>97</v>
      </c>
      <c r="C83" s="187"/>
      <c r="D83" s="146">
        <v>181</v>
      </c>
      <c r="E83" s="148"/>
    </row>
    <row r="84" spans="2:5" s="81" customFormat="1" ht="16" customHeight="1" x14ac:dyDescent="0.35">
      <c r="B84" s="87" t="s">
        <v>213</v>
      </c>
      <c r="C84" s="187"/>
      <c r="D84" s="146">
        <v>44</v>
      </c>
      <c r="E84" s="148"/>
    </row>
    <row r="85" spans="2:5" s="81" customFormat="1" ht="16" customHeight="1" x14ac:dyDescent="0.35">
      <c r="B85" s="87" t="s">
        <v>98</v>
      </c>
      <c r="C85" s="187"/>
      <c r="D85" s="146">
        <v>38</v>
      </c>
      <c r="E85" s="111"/>
    </row>
    <row r="86" spans="2:5" s="81" customFormat="1" ht="16" customHeight="1" x14ac:dyDescent="0.35">
      <c r="B86" s="87" t="s">
        <v>99</v>
      </c>
      <c r="C86" s="187"/>
      <c r="D86" s="146">
        <v>0</v>
      </c>
      <c r="E86" s="111"/>
    </row>
    <row r="87" spans="2:5" s="81" customFormat="1" ht="16" customHeight="1" x14ac:dyDescent="0.35">
      <c r="B87" s="87" t="s">
        <v>100</v>
      </c>
      <c r="C87" s="187"/>
      <c r="D87" s="146">
        <v>97</v>
      </c>
      <c r="E87" s="111"/>
    </row>
    <row r="88" spans="2:5" s="81" customFormat="1" ht="16" customHeight="1" x14ac:dyDescent="0.35">
      <c r="B88" s="87" t="s">
        <v>101</v>
      </c>
      <c r="C88" s="187"/>
      <c r="D88" s="146">
        <v>200</v>
      </c>
      <c r="E88" s="112"/>
    </row>
    <row r="89" spans="2:5" s="81" customFormat="1" ht="16" customHeight="1" x14ac:dyDescent="0.35">
      <c r="B89" s="87" t="s">
        <v>102</v>
      </c>
      <c r="C89" s="187"/>
      <c r="D89" s="146">
        <v>0</v>
      </c>
      <c r="E89" s="111"/>
    </row>
    <row r="90" spans="2:5" s="81" customFormat="1" ht="16" customHeight="1" x14ac:dyDescent="0.35">
      <c r="B90" s="87" t="s">
        <v>103</v>
      </c>
      <c r="C90" s="187"/>
      <c r="D90" s="146">
        <v>397</v>
      </c>
      <c r="E90" s="112"/>
    </row>
    <row r="91" spans="2:5" s="81" customFormat="1" ht="16" customHeight="1" x14ac:dyDescent="0.35">
      <c r="B91" s="87" t="s">
        <v>104</v>
      </c>
      <c r="C91" s="187"/>
      <c r="D91" s="146">
        <v>200</v>
      </c>
      <c r="E91" s="111"/>
    </row>
    <row r="92" spans="2:5" s="81" customFormat="1" ht="16" customHeight="1" x14ac:dyDescent="0.35">
      <c r="B92" s="87" t="s">
        <v>105</v>
      </c>
      <c r="C92" s="187"/>
      <c r="D92" s="146">
        <v>140</v>
      </c>
      <c r="E92" s="111"/>
    </row>
    <row r="93" spans="2:5" s="81" customFormat="1" ht="16" customHeight="1" x14ac:dyDescent="0.35">
      <c r="B93" s="87" t="s">
        <v>106</v>
      </c>
      <c r="C93" s="187"/>
      <c r="D93" s="146">
        <v>56</v>
      </c>
      <c r="E93" s="111"/>
    </row>
    <row r="94" spans="2:5" s="81" customFormat="1" ht="16" customHeight="1" x14ac:dyDescent="0.35">
      <c r="B94" s="87" t="s">
        <v>107</v>
      </c>
      <c r="C94" s="187"/>
      <c r="D94" s="146">
        <v>138</v>
      </c>
      <c r="E94" s="111"/>
    </row>
    <row r="95" spans="2:5" s="81" customFormat="1" ht="16" customHeight="1" x14ac:dyDescent="0.35">
      <c r="B95" s="87" t="s">
        <v>192</v>
      </c>
      <c r="C95" s="187"/>
      <c r="D95" s="146">
        <v>28</v>
      </c>
      <c r="E95" s="111"/>
    </row>
    <row r="96" spans="2:5" s="81" customFormat="1" ht="16" customHeight="1" x14ac:dyDescent="0.35">
      <c r="B96" s="108" t="s">
        <v>214</v>
      </c>
      <c r="C96" s="187"/>
      <c r="D96" s="124">
        <v>0</v>
      </c>
      <c r="E96" s="111"/>
    </row>
    <row r="97" spans="2:9" s="81" customFormat="1" ht="16" customHeight="1" x14ac:dyDescent="0.35">
      <c r="B97" s="108" t="s">
        <v>215</v>
      </c>
      <c r="C97" s="187"/>
      <c r="D97" s="124">
        <v>0</v>
      </c>
      <c r="E97" s="111"/>
    </row>
    <row r="98" spans="2:9" s="81" customFormat="1" ht="16" customHeight="1" x14ac:dyDescent="0.35">
      <c r="B98" s="108" t="s">
        <v>216</v>
      </c>
      <c r="C98" s="187"/>
      <c r="D98" s="124">
        <v>0</v>
      </c>
      <c r="E98" s="111"/>
    </row>
    <row r="99" spans="2:9" s="81" customFormat="1" ht="16" customHeight="1" x14ac:dyDescent="0.35">
      <c r="B99" s="108" t="s">
        <v>217</v>
      </c>
      <c r="C99" s="187"/>
      <c r="D99" s="124">
        <v>0</v>
      </c>
      <c r="E99" s="111"/>
    </row>
    <row r="100" spans="2:9" s="81" customFormat="1" ht="16" customHeight="1" x14ac:dyDescent="0.35">
      <c r="B100" s="108" t="s">
        <v>218</v>
      </c>
      <c r="C100" s="187"/>
      <c r="D100" s="124">
        <v>0</v>
      </c>
      <c r="E100" s="111"/>
    </row>
    <row r="101" spans="2:9" s="81" customFormat="1" ht="16" customHeight="1" x14ac:dyDescent="0.35">
      <c r="B101" s="108" t="s">
        <v>219</v>
      </c>
      <c r="C101" s="187"/>
      <c r="D101" s="124">
        <v>0</v>
      </c>
      <c r="E101" s="111"/>
    </row>
    <row r="102" spans="2:9" s="81" customFormat="1" ht="16" customHeight="1" x14ac:dyDescent="0.35">
      <c r="B102" s="108" t="s">
        <v>220</v>
      </c>
      <c r="C102" s="187"/>
      <c r="D102" s="124">
        <v>0</v>
      </c>
      <c r="E102" s="111"/>
    </row>
    <row r="103" spans="2:9" s="68" customFormat="1" ht="19.5" customHeight="1" x14ac:dyDescent="0.35">
      <c r="B103" s="91" t="s">
        <v>17</v>
      </c>
      <c r="C103" s="188"/>
      <c r="D103" s="135">
        <f>SUM(D76:D102)</f>
        <v>2329</v>
      </c>
      <c r="E103" s="156"/>
      <c r="I103" s="81"/>
    </row>
    <row r="104" spans="2:9" ht="12" customHeight="1" x14ac:dyDescent="0.35">
      <c r="B104" s="89"/>
      <c r="C104" s="89"/>
      <c r="D104" s="89"/>
      <c r="E104" s="92"/>
      <c r="I104" s="68"/>
    </row>
    <row r="105" spans="2:9" ht="25.15" customHeight="1" x14ac:dyDescent="0.35">
      <c r="B105" s="170" t="s">
        <v>154</v>
      </c>
      <c r="C105" s="170"/>
      <c r="D105" s="170"/>
    </row>
    <row r="106" spans="2:9" s="68" customFormat="1" ht="20.25" customHeight="1" x14ac:dyDescent="0.35">
      <c r="B106" s="91" t="s">
        <v>155</v>
      </c>
      <c r="C106" s="139" t="s">
        <v>224</v>
      </c>
      <c r="D106" s="79" t="s">
        <v>228</v>
      </c>
      <c r="E106" s="100"/>
      <c r="I106" s="67"/>
    </row>
    <row r="107" spans="2:9" s="88" customFormat="1" ht="16" customHeight="1" x14ac:dyDescent="0.35">
      <c r="B107" s="87" t="s">
        <v>202</v>
      </c>
      <c r="C107" s="186">
        <v>1000</v>
      </c>
      <c r="D107" s="150">
        <v>144</v>
      </c>
      <c r="E107" s="163"/>
      <c r="I107" s="68"/>
    </row>
    <row r="108" spans="2:9" s="88" customFormat="1" ht="16" customHeight="1" x14ac:dyDescent="0.35">
      <c r="B108" s="87" t="s">
        <v>203</v>
      </c>
      <c r="C108" s="187"/>
      <c r="D108" s="150">
        <v>23</v>
      </c>
      <c r="E108" s="163"/>
      <c r="I108" s="68"/>
    </row>
    <row r="109" spans="2:9" s="88" customFormat="1" ht="16" customHeight="1" x14ac:dyDescent="0.35">
      <c r="B109" s="87" t="s">
        <v>108</v>
      </c>
      <c r="C109" s="187"/>
      <c r="D109" s="150">
        <v>0</v>
      </c>
      <c r="E109" s="118"/>
    </row>
    <row r="110" spans="2:9" s="88" customFormat="1" ht="16" customHeight="1" x14ac:dyDescent="0.35">
      <c r="B110" s="87" t="s">
        <v>109</v>
      </c>
      <c r="C110" s="187"/>
      <c r="D110" s="150">
        <v>70</v>
      </c>
      <c r="E110" s="118"/>
    </row>
    <row r="111" spans="2:9" s="88" customFormat="1" ht="16" customHeight="1" x14ac:dyDescent="0.35">
      <c r="B111" s="87" t="s">
        <v>110</v>
      </c>
      <c r="C111" s="187"/>
      <c r="D111" s="150">
        <f>36+25</f>
        <v>61</v>
      </c>
      <c r="E111" s="118"/>
    </row>
    <row r="112" spans="2:9" s="88" customFormat="1" ht="16" customHeight="1" x14ac:dyDescent="0.35">
      <c r="B112" s="87" t="s">
        <v>111</v>
      </c>
      <c r="C112" s="187"/>
      <c r="D112" s="150">
        <v>113</v>
      </c>
      <c r="E112" s="118"/>
    </row>
    <row r="113" spans="2:9" s="88" customFormat="1" ht="16" customHeight="1" x14ac:dyDescent="0.35">
      <c r="B113" s="87" t="s">
        <v>112</v>
      </c>
      <c r="C113" s="187"/>
      <c r="D113" s="150">
        <v>349</v>
      </c>
      <c r="E113" s="120"/>
      <c r="G113" s="113"/>
    </row>
    <row r="114" spans="2:9" s="88" customFormat="1" ht="16" customHeight="1" x14ac:dyDescent="0.35">
      <c r="B114" s="87" t="s">
        <v>113</v>
      </c>
      <c r="C114" s="187"/>
      <c r="D114" s="150">
        <v>44</v>
      </c>
      <c r="E114" s="118"/>
    </row>
    <row r="115" spans="2:9" s="88" customFormat="1" ht="16" customHeight="1" x14ac:dyDescent="0.35">
      <c r="B115" s="87" t="s">
        <v>190</v>
      </c>
      <c r="C115" s="187"/>
      <c r="D115" s="150">
        <v>191</v>
      </c>
      <c r="E115" s="120"/>
    </row>
    <row r="116" spans="2:9" s="88" customFormat="1" ht="16" customHeight="1" x14ac:dyDescent="0.35">
      <c r="B116" s="87" t="s">
        <v>114</v>
      </c>
      <c r="C116" s="187"/>
      <c r="D116" s="151">
        <v>29</v>
      </c>
      <c r="E116" s="118"/>
    </row>
    <row r="117" spans="2:9" s="68" customFormat="1" ht="20.25" customHeight="1" x14ac:dyDescent="0.35">
      <c r="B117" s="91" t="s">
        <v>17</v>
      </c>
      <c r="C117" s="188"/>
      <c r="D117" s="145">
        <f>SUM(D107:D116)</f>
        <v>1024</v>
      </c>
      <c r="E117" s="158"/>
      <c r="F117" s="149"/>
      <c r="G117" s="121"/>
      <c r="H117" s="132"/>
      <c r="I117" s="88"/>
    </row>
    <row r="118" spans="2:9" ht="20.25" customHeight="1" x14ac:dyDescent="0.35">
      <c r="G118" s="133"/>
      <c r="I118" s="68"/>
    </row>
    <row r="119" spans="2:9" ht="15.5" x14ac:dyDescent="0.35">
      <c r="B119" s="170" t="s">
        <v>144</v>
      </c>
      <c r="C119" s="170"/>
      <c r="D119" s="170"/>
      <c r="I119" s="68"/>
    </row>
    <row r="120" spans="2:9" ht="19.5" customHeight="1" x14ac:dyDescent="0.35">
      <c r="B120" s="91" t="s">
        <v>145</v>
      </c>
      <c r="C120" s="173" t="s">
        <v>228</v>
      </c>
      <c r="D120" s="174"/>
    </row>
    <row r="121" spans="2:9" ht="17.25" customHeight="1" x14ac:dyDescent="0.35">
      <c r="B121" s="76" t="s">
        <v>146</v>
      </c>
      <c r="C121" s="189">
        <f>2712</f>
        <v>2712</v>
      </c>
      <c r="D121" s="190"/>
    </row>
    <row r="122" spans="2:9" ht="15.5" x14ac:dyDescent="0.35">
      <c r="B122" s="76" t="s">
        <v>147</v>
      </c>
      <c r="C122" s="191">
        <f>902</f>
        <v>902</v>
      </c>
      <c r="D122" s="192"/>
    </row>
    <row r="123" spans="2:9" ht="20.25" customHeight="1" x14ac:dyDescent="0.35">
      <c r="B123" s="91" t="s">
        <v>17</v>
      </c>
      <c r="C123" s="193">
        <f>SUM(C121:D122)</f>
        <v>3614</v>
      </c>
      <c r="D123" s="194"/>
      <c r="E123" s="121"/>
    </row>
    <row r="124" spans="2:9" ht="22.5" customHeight="1" x14ac:dyDescent="0.35"/>
    <row r="125" spans="2:9" ht="15.5" x14ac:dyDescent="0.35">
      <c r="B125" s="178" t="s">
        <v>149</v>
      </c>
      <c r="C125" s="178"/>
      <c r="D125" s="178"/>
    </row>
    <row r="126" spans="2:9" ht="21" customHeight="1" x14ac:dyDescent="0.35">
      <c r="B126" s="91" t="s">
        <v>150</v>
      </c>
      <c r="C126" s="173" t="s">
        <v>228</v>
      </c>
      <c r="D126" s="174"/>
    </row>
    <row r="127" spans="2:9" x14ac:dyDescent="0.35">
      <c r="B127" s="90" t="s">
        <v>130</v>
      </c>
      <c r="C127" s="195">
        <v>33</v>
      </c>
      <c r="D127" s="185"/>
    </row>
    <row r="128" spans="2:9" x14ac:dyDescent="0.35">
      <c r="B128" s="90" t="s">
        <v>131</v>
      </c>
      <c r="C128" s="195">
        <v>335</v>
      </c>
      <c r="D128" s="185"/>
    </row>
    <row r="129" spans="2:5" x14ac:dyDescent="0.35">
      <c r="B129" s="90" t="s">
        <v>132</v>
      </c>
      <c r="C129" s="195">
        <v>2237</v>
      </c>
      <c r="D129" s="185"/>
    </row>
    <row r="130" spans="2:5" x14ac:dyDescent="0.35">
      <c r="B130" s="90" t="s">
        <v>133</v>
      </c>
      <c r="C130" s="195">
        <v>985</v>
      </c>
      <c r="D130" s="185"/>
    </row>
    <row r="131" spans="2:5" x14ac:dyDescent="0.35">
      <c r="B131" s="90" t="s">
        <v>134</v>
      </c>
      <c r="C131" s="195">
        <v>24</v>
      </c>
      <c r="D131" s="185"/>
    </row>
    <row r="132" spans="2:5" x14ac:dyDescent="0.35">
      <c r="B132" s="90" t="s">
        <v>222</v>
      </c>
      <c r="C132" s="195">
        <v>0</v>
      </c>
      <c r="D132" s="185"/>
    </row>
    <row r="133" spans="2:5" ht="18" customHeight="1" x14ac:dyDescent="0.35">
      <c r="B133" s="91" t="s">
        <v>17</v>
      </c>
      <c r="C133" s="193">
        <f>SUM(C127:D132)</f>
        <v>3614</v>
      </c>
      <c r="D133" s="194"/>
      <c r="E133" s="125"/>
    </row>
    <row r="134" spans="2:5" ht="15.5" x14ac:dyDescent="0.35">
      <c r="B134" s="76" t="s">
        <v>127</v>
      </c>
      <c r="C134" s="189">
        <f>C133</f>
        <v>3614</v>
      </c>
      <c r="D134" s="190"/>
    </row>
    <row r="135" spans="2:5" ht="15.5" x14ac:dyDescent="0.35">
      <c r="B135" s="76" t="s">
        <v>128</v>
      </c>
      <c r="C135" s="189">
        <v>0</v>
      </c>
      <c r="D135" s="190"/>
    </row>
    <row r="136" spans="2:5" x14ac:dyDescent="0.35">
      <c r="B136" s="115"/>
      <c r="C136" s="115"/>
      <c r="D136" s="115"/>
    </row>
    <row r="137" spans="2:5" ht="126.75" customHeight="1" x14ac:dyDescent="0.35">
      <c r="B137" s="196" t="s">
        <v>234</v>
      </c>
      <c r="C137" s="196"/>
      <c r="D137" s="196"/>
    </row>
    <row r="138" spans="2:5" x14ac:dyDescent="0.35">
      <c r="B138" s="115"/>
      <c r="C138" s="115"/>
      <c r="D138" s="115"/>
    </row>
    <row r="139" spans="2:5" x14ac:dyDescent="0.35">
      <c r="B139" s="115"/>
      <c r="C139" s="115"/>
      <c r="D139" s="115"/>
    </row>
    <row r="140" spans="2:5" x14ac:dyDescent="0.35">
      <c r="B140" s="115"/>
      <c r="C140" s="115"/>
      <c r="D140" s="115"/>
    </row>
    <row r="141" spans="2:5" x14ac:dyDescent="0.35">
      <c r="B141" s="115"/>
      <c r="C141" s="115"/>
      <c r="D141" s="115"/>
    </row>
    <row r="142" spans="2:5" x14ac:dyDescent="0.35">
      <c r="B142" s="115"/>
      <c r="C142" s="115"/>
      <c r="D142" s="115"/>
    </row>
    <row r="143" spans="2:5" x14ac:dyDescent="0.35">
      <c r="B143" s="115"/>
      <c r="C143" s="115"/>
      <c r="D143" s="115"/>
    </row>
    <row r="144" spans="2:5" x14ac:dyDescent="0.35">
      <c r="B144" s="115"/>
      <c r="C144" s="115"/>
      <c r="D144" s="115"/>
    </row>
    <row r="146" spans="2:5" ht="15.5" x14ac:dyDescent="0.35">
      <c r="B146" s="182" t="s">
        <v>226</v>
      </c>
      <c r="C146" s="182"/>
      <c r="D146" s="182"/>
      <c r="E146" s="107"/>
    </row>
    <row r="147" spans="2:5" ht="16.5" customHeight="1" x14ac:dyDescent="0.35">
      <c r="B147" s="183" t="s">
        <v>227</v>
      </c>
      <c r="C147" s="183"/>
      <c r="D147" s="183"/>
      <c r="E147" s="80"/>
    </row>
    <row r="148" spans="2:5" ht="15.75" customHeight="1" x14ac:dyDescent="0.35">
      <c r="B148" s="183" t="s">
        <v>189</v>
      </c>
      <c r="C148" s="183"/>
      <c r="D148" s="183"/>
      <c r="E148" s="80"/>
    </row>
    <row r="149" spans="2:5" ht="15.5" x14ac:dyDescent="0.35">
      <c r="B149" s="177"/>
      <c r="C149" s="177"/>
      <c r="D149" s="177"/>
      <c r="E149" s="80"/>
    </row>
  </sheetData>
  <sortState xmlns:xlrd2="http://schemas.microsoft.com/office/spreadsheetml/2017/richdata2" ref="B36:D43">
    <sortCondition ref="B36:B43"/>
  </sortState>
  <mergeCells count="59">
    <mergeCell ref="B137:D137"/>
    <mergeCell ref="C132:D132"/>
    <mergeCell ref="C133:D133"/>
    <mergeCell ref="C134:D134"/>
    <mergeCell ref="C135:D135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6:D126"/>
    <mergeCell ref="C76:C103"/>
    <mergeCell ref="C107:C117"/>
    <mergeCell ref="C64:D64"/>
    <mergeCell ref="C65:D65"/>
    <mergeCell ref="C66:D66"/>
    <mergeCell ref="C67:D67"/>
    <mergeCell ref="C68:D68"/>
    <mergeCell ref="C62:D62"/>
    <mergeCell ref="C63:D63"/>
    <mergeCell ref="C71:D71"/>
    <mergeCell ref="C48:D48"/>
    <mergeCell ref="C72:D72"/>
    <mergeCell ref="B149:D149"/>
    <mergeCell ref="B18:D18"/>
    <mergeCell ref="B26:D26"/>
    <mergeCell ref="B125:D125"/>
    <mergeCell ref="B34:D34"/>
    <mergeCell ref="B74:D74"/>
    <mergeCell ref="B105:D105"/>
    <mergeCell ref="B146:D146"/>
    <mergeCell ref="B46:D46"/>
    <mergeCell ref="B148:D148"/>
    <mergeCell ref="B147:D147"/>
    <mergeCell ref="C55:D55"/>
    <mergeCell ref="B119:D119"/>
    <mergeCell ref="B58:D58"/>
    <mergeCell ref="B70:D70"/>
    <mergeCell ref="C52:D52"/>
    <mergeCell ref="E72:G72"/>
    <mergeCell ref="E14:G15"/>
    <mergeCell ref="E12:G13"/>
    <mergeCell ref="B1:D1"/>
    <mergeCell ref="B3:D3"/>
    <mergeCell ref="B10:D10"/>
    <mergeCell ref="C53:D53"/>
    <mergeCell ref="C54:D54"/>
    <mergeCell ref="C50:D50"/>
    <mergeCell ref="C51:D51"/>
    <mergeCell ref="C59:D59"/>
    <mergeCell ref="C60:D60"/>
    <mergeCell ref="C49:D49"/>
    <mergeCell ref="C56:D56"/>
    <mergeCell ref="C47:D47"/>
    <mergeCell ref="C61:D61"/>
  </mergeCells>
  <pageMargins left="0.78740157480314965" right="0.70866141732283472" top="0.61" bottom="0.19" header="0.39370078740157483" footer="0.15748031496062992"/>
  <pageSetup paperSize="9" scale="79" firstPageNumber="0" fitToHeight="0" orientation="portrait" useFirstPageNumber="1" horizontalDpi="300" verticalDpi="300" r:id="rId1"/>
  <rowBreaks count="4" manualBreakCount="4">
    <brk id="33" min="1" max="2" man="1"/>
    <brk id="73" min="1" max="2" man="1"/>
    <brk id="117" min="1" max="2" man="1"/>
    <brk id="73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58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7" sqref="D7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7"/>
      <c r="C2" s="197"/>
      <c r="D2" s="197"/>
    </row>
    <row r="3" spans="1:14" ht="22.9" customHeight="1" x14ac:dyDescent="0.35">
      <c r="B3" s="198" t="s">
        <v>156</v>
      </c>
      <c r="C3" s="198"/>
      <c r="D3" s="198"/>
    </row>
    <row r="4" spans="1:14" s="69" customFormat="1" ht="27.65" customHeight="1" x14ac:dyDescent="0.35">
      <c r="A4" s="67"/>
      <c r="B4" s="78" t="s">
        <v>157</v>
      </c>
      <c r="C4" s="78" t="s">
        <v>158</v>
      </c>
      <c r="D4" s="105" t="s">
        <v>231</v>
      </c>
      <c r="E4" s="152"/>
    </row>
    <row r="5" spans="1:14" s="84" customFormat="1" ht="26.15" customHeight="1" x14ac:dyDescent="0.35">
      <c r="B5" s="71" t="s">
        <v>159</v>
      </c>
      <c r="C5" s="77" t="s">
        <v>135</v>
      </c>
      <c r="D5" s="116">
        <f>IFERROR((D6/D7),"")</f>
        <v>0.96525797251750067</v>
      </c>
    </row>
    <row r="6" spans="1:14" s="85" customFormat="1" ht="26.15" customHeight="1" x14ac:dyDescent="0.35">
      <c r="B6" s="72" t="s">
        <v>160</v>
      </c>
      <c r="C6" s="70"/>
      <c r="D6" s="126">
        <f>4006-283</f>
        <v>3723</v>
      </c>
      <c r="E6" s="103"/>
    </row>
    <row r="7" spans="1:14" s="85" customFormat="1" ht="26.15" customHeight="1" x14ac:dyDescent="0.35">
      <c r="B7" s="72" t="s">
        <v>161</v>
      </c>
      <c r="C7" s="70"/>
      <c r="D7" s="164">
        <f>146*31-669</f>
        <v>3857</v>
      </c>
      <c r="E7" s="103"/>
    </row>
    <row r="8" spans="1:14" s="84" customFormat="1" ht="26.15" customHeight="1" x14ac:dyDescent="0.35">
      <c r="B8" s="71" t="s">
        <v>162</v>
      </c>
      <c r="C8" s="86" t="s">
        <v>136</v>
      </c>
      <c r="D8" s="119">
        <f>IFERROR((D9/D10),"")</f>
        <v>5.1280991735537187</v>
      </c>
    </row>
    <row r="9" spans="1:14" s="85" customFormat="1" ht="26.15" customHeight="1" x14ac:dyDescent="0.35">
      <c r="B9" s="72" t="s">
        <v>163</v>
      </c>
      <c r="C9" s="70"/>
      <c r="D9" s="126">
        <f>D6</f>
        <v>3723</v>
      </c>
      <c r="E9" s="103"/>
      <c r="F9" s="98"/>
    </row>
    <row r="10" spans="1:14" s="85" customFormat="1" ht="26.15" customHeight="1" x14ac:dyDescent="0.35">
      <c r="B10" s="72" t="s">
        <v>164</v>
      </c>
      <c r="C10" s="70"/>
      <c r="D10" s="154">
        <f>Produção!D16-83</f>
        <v>726</v>
      </c>
      <c r="E10" s="103"/>
    </row>
    <row r="11" spans="1:14" s="84" customFormat="1" ht="26.15" customHeight="1" x14ac:dyDescent="0.35">
      <c r="B11" s="71" t="s">
        <v>165</v>
      </c>
      <c r="C11" s="77" t="s">
        <v>137</v>
      </c>
      <c r="D11" s="119">
        <f>((100-(D5*100))*(D8*24))/(D5*100)</f>
        <v>4.4297520661157046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85" customFormat="1" ht="26.15" customHeight="1" x14ac:dyDescent="0.35">
      <c r="B12" s="72" t="s">
        <v>53</v>
      </c>
      <c r="C12" s="70"/>
      <c r="D12" s="127">
        <f>D5</f>
        <v>0.96525797251750067</v>
      </c>
      <c r="E12" s="159"/>
    </row>
    <row r="13" spans="1:14" s="85" customFormat="1" ht="26.15" customHeight="1" x14ac:dyDescent="0.35">
      <c r="B13" s="72" t="s">
        <v>166</v>
      </c>
      <c r="C13" s="70"/>
      <c r="D13" s="128">
        <f>D8</f>
        <v>5.1280991735537187</v>
      </c>
    </row>
    <row r="14" spans="1:14" s="85" customFormat="1" ht="26.15" customHeight="1" x14ac:dyDescent="0.45">
      <c r="B14" s="71" t="s">
        <v>193</v>
      </c>
      <c r="C14" s="86" t="s">
        <v>138</v>
      </c>
      <c r="D14" s="123">
        <f>IFERROR((D15/D16),"")</f>
        <v>1.4705882352941176E-2</v>
      </c>
      <c r="E14" s="160"/>
    </row>
    <row r="15" spans="1:14" s="85" customFormat="1" ht="26.15" customHeight="1" x14ac:dyDescent="0.35">
      <c r="B15" s="72" t="s">
        <v>167</v>
      </c>
      <c r="C15" s="70"/>
      <c r="D15" s="126">
        <v>1</v>
      </c>
      <c r="F15" s="99"/>
    </row>
    <row r="16" spans="1:14" s="85" customFormat="1" ht="26.15" customHeight="1" x14ac:dyDescent="0.35">
      <c r="B16" s="161" t="s">
        <v>168</v>
      </c>
      <c r="C16" s="70"/>
      <c r="D16" s="126">
        <f>1+37+1+29</f>
        <v>68</v>
      </c>
      <c r="E16" s="103"/>
    </row>
    <row r="17" spans="2:5" s="84" customFormat="1" ht="26.15" customHeight="1" x14ac:dyDescent="0.35">
      <c r="B17" s="71" t="s">
        <v>194</v>
      </c>
      <c r="C17" s="86" t="s">
        <v>139</v>
      </c>
      <c r="D17" s="116">
        <f>D18/D19</f>
        <v>7.2368421052631582E-2</v>
      </c>
    </row>
    <row r="18" spans="2:5" s="85" customFormat="1" ht="26.15" customHeight="1" x14ac:dyDescent="0.35">
      <c r="B18" s="72" t="s">
        <v>169</v>
      </c>
      <c r="C18" s="70"/>
      <c r="D18" s="126">
        <v>55</v>
      </c>
      <c r="E18" s="103"/>
    </row>
    <row r="19" spans="2:5" s="85" customFormat="1" ht="26.15" customHeight="1" x14ac:dyDescent="0.35">
      <c r="B19" s="72" t="s">
        <v>170</v>
      </c>
      <c r="C19" s="70"/>
      <c r="D19" s="126">
        <v>760</v>
      </c>
      <c r="E19" s="103"/>
    </row>
    <row r="20" spans="2:5" s="84" customFormat="1" ht="26.15" customHeight="1" x14ac:dyDescent="0.35">
      <c r="B20" s="71" t="s">
        <v>171</v>
      </c>
      <c r="C20" s="86" t="s">
        <v>201</v>
      </c>
      <c r="D20" s="199" t="s">
        <v>235</v>
      </c>
    </row>
    <row r="21" spans="2:5" s="85" customFormat="1" ht="26.15" customHeight="1" x14ac:dyDescent="0.35">
      <c r="B21" s="72" t="s">
        <v>172</v>
      </c>
      <c r="C21" s="96" t="s">
        <v>198</v>
      </c>
      <c r="D21" s="200"/>
    </row>
    <row r="22" spans="2:5" s="85" customFormat="1" ht="26.15" customHeight="1" x14ac:dyDescent="0.35">
      <c r="B22" s="72" t="s">
        <v>173</v>
      </c>
      <c r="C22" s="96" t="s">
        <v>198</v>
      </c>
      <c r="D22" s="201"/>
    </row>
    <row r="23" spans="2:5" s="85" customFormat="1" ht="31" x14ac:dyDescent="0.35">
      <c r="B23" s="71" t="s">
        <v>174</v>
      </c>
      <c r="C23" s="86" t="s">
        <v>140</v>
      </c>
      <c r="D23" s="116">
        <f>IFERROR((D24/D25),"")</f>
        <v>0</v>
      </c>
    </row>
    <row r="24" spans="2:5" s="85" customFormat="1" ht="26.15" customHeight="1" x14ac:dyDescent="0.35">
      <c r="B24" s="72" t="s">
        <v>175</v>
      </c>
      <c r="C24" s="77"/>
      <c r="D24" s="76">
        <v>0</v>
      </c>
    </row>
    <row r="25" spans="2:5" s="85" customFormat="1" ht="26.15" customHeight="1" x14ac:dyDescent="0.35">
      <c r="B25" s="72" t="s">
        <v>176</v>
      </c>
      <c r="C25" s="77"/>
      <c r="D25" s="76">
        <v>277</v>
      </c>
      <c r="E25" s="156"/>
    </row>
    <row r="26" spans="2:5" s="85" customFormat="1" ht="31" x14ac:dyDescent="0.35">
      <c r="B26" s="71" t="s">
        <v>177</v>
      </c>
      <c r="C26" s="86" t="s">
        <v>138</v>
      </c>
      <c r="D26" s="116">
        <f>IFERROR((D27/D28),"")</f>
        <v>3.6101083032490976E-3</v>
      </c>
    </row>
    <row r="27" spans="2:5" s="85" customFormat="1" ht="26.15" customHeight="1" x14ac:dyDescent="0.35">
      <c r="B27" s="72" t="s">
        <v>175</v>
      </c>
      <c r="C27" s="77"/>
      <c r="D27" s="76">
        <v>1</v>
      </c>
    </row>
    <row r="28" spans="2:5" s="85" customFormat="1" ht="26.15" customHeight="1" x14ac:dyDescent="0.35">
      <c r="B28" s="72" t="s">
        <v>176</v>
      </c>
      <c r="C28" s="77"/>
      <c r="D28" s="76">
        <v>277</v>
      </c>
      <c r="E28" s="156"/>
    </row>
    <row r="29" spans="2:5" s="85" customFormat="1" ht="26.15" customHeight="1" x14ac:dyDescent="0.35">
      <c r="B29" s="71" t="s">
        <v>178</v>
      </c>
      <c r="C29" s="77">
        <v>1</v>
      </c>
      <c r="D29" s="117">
        <f>IFERROR(D30/D31,"")</f>
        <v>1.7331428571428571</v>
      </c>
    </row>
    <row r="30" spans="2:5" s="85" customFormat="1" ht="26.15" customHeight="1" x14ac:dyDescent="0.35">
      <c r="B30" s="72" t="s">
        <v>179</v>
      </c>
      <c r="C30" s="77"/>
      <c r="D30" s="126">
        <f>3314+2752</f>
        <v>6066</v>
      </c>
      <c r="E30" s="103"/>
    </row>
    <row r="31" spans="2:5" s="85" customFormat="1" ht="26.15" customHeight="1" x14ac:dyDescent="0.35">
      <c r="B31" s="72" t="s">
        <v>180</v>
      </c>
      <c r="C31" s="77"/>
      <c r="D31" s="126">
        <v>3500</v>
      </c>
    </row>
    <row r="32" spans="2:5" s="85" customFormat="1" ht="31" x14ac:dyDescent="0.35">
      <c r="B32" s="71" t="s">
        <v>181</v>
      </c>
      <c r="C32" s="77" t="s">
        <v>141</v>
      </c>
      <c r="D32" s="116">
        <f>IFERROR((D33/D34),"")</f>
        <v>1</v>
      </c>
    </row>
    <row r="33" spans="2:5" s="85" customFormat="1" ht="26.15" customHeight="1" x14ac:dyDescent="0.35">
      <c r="B33" s="72" t="s">
        <v>182</v>
      </c>
      <c r="C33" s="77"/>
      <c r="D33" s="136">
        <v>818</v>
      </c>
    </row>
    <row r="34" spans="2:5" s="85" customFormat="1" ht="26.15" customHeight="1" x14ac:dyDescent="0.35">
      <c r="B34" s="72" t="s">
        <v>223</v>
      </c>
      <c r="C34" s="77"/>
      <c r="D34" s="137">
        <f>Produção!D44</f>
        <v>818</v>
      </c>
      <c r="E34" s="103"/>
    </row>
    <row r="35" spans="2:5" s="85" customFormat="1" ht="31" x14ac:dyDescent="0.35">
      <c r="B35" s="71" t="s">
        <v>183</v>
      </c>
      <c r="C35" s="86" t="s">
        <v>142</v>
      </c>
      <c r="D35" s="116">
        <f>IFERROR((D36/D37),"")</f>
        <v>7.5553157042633568E-3</v>
      </c>
    </row>
    <row r="36" spans="2:5" s="85" customFormat="1" ht="26.15" customHeight="1" x14ac:dyDescent="0.35">
      <c r="B36" s="72" t="s">
        <v>184</v>
      </c>
      <c r="C36" s="77"/>
      <c r="D36" s="76">
        <v>70</v>
      </c>
    </row>
    <row r="37" spans="2:5" s="85" customFormat="1" ht="26.15" customHeight="1" x14ac:dyDescent="0.35">
      <c r="B37" s="72" t="s">
        <v>185</v>
      </c>
      <c r="C37" s="77"/>
      <c r="D37" s="76">
        <v>9265</v>
      </c>
    </row>
    <row r="38" spans="2:5" s="85" customFormat="1" ht="31" x14ac:dyDescent="0.35">
      <c r="B38" s="122" t="s">
        <v>186</v>
      </c>
      <c r="C38" s="77" t="s">
        <v>143</v>
      </c>
      <c r="D38" s="123">
        <f>IFERROR((D39/D40),"")</f>
        <v>1</v>
      </c>
    </row>
    <row r="39" spans="2:5" s="85" customFormat="1" ht="26.15" customHeight="1" x14ac:dyDescent="0.35">
      <c r="B39" s="72" t="s">
        <v>187</v>
      </c>
      <c r="C39" s="73"/>
      <c r="D39" s="136">
        <v>8</v>
      </c>
    </row>
    <row r="40" spans="2:5" s="85" customFormat="1" ht="26.15" customHeight="1" x14ac:dyDescent="0.35">
      <c r="B40" s="72" t="s">
        <v>188</v>
      </c>
      <c r="C40" s="73"/>
      <c r="D40" s="136">
        <v>8</v>
      </c>
    </row>
    <row r="41" spans="2:5" s="85" customFormat="1" ht="26.15" customHeight="1" x14ac:dyDescent="0.35">
      <c r="B41" s="129"/>
      <c r="C41" s="94"/>
      <c r="D41" s="130"/>
    </row>
    <row r="42" spans="2:5" s="85" customFormat="1" ht="33.75" customHeight="1" x14ac:dyDescent="0.35">
      <c r="B42" s="202" t="s">
        <v>232</v>
      </c>
      <c r="C42" s="203"/>
      <c r="D42" s="203"/>
    </row>
    <row r="43" spans="2:5" ht="37.5" customHeight="1" x14ac:dyDescent="0.35">
      <c r="B43" s="67"/>
      <c r="C43" s="67"/>
      <c r="D43" s="67"/>
    </row>
    <row r="44" spans="2:5" x14ac:dyDescent="0.35">
      <c r="B44" s="67"/>
      <c r="C44" s="67"/>
      <c r="D44" s="67"/>
    </row>
    <row r="45" spans="2:5" x14ac:dyDescent="0.35">
      <c r="B45" s="67"/>
      <c r="C45" s="67"/>
      <c r="D45" s="67"/>
    </row>
    <row r="46" spans="2:5" ht="21" customHeight="1" x14ac:dyDescent="0.35">
      <c r="B46" s="67"/>
      <c r="C46" s="67"/>
      <c r="D46" s="67"/>
    </row>
    <row r="47" spans="2:5" ht="33" customHeight="1" x14ac:dyDescent="0.35">
      <c r="B47" s="204" t="s">
        <v>233</v>
      </c>
      <c r="C47" s="204"/>
      <c r="D47" s="204"/>
    </row>
    <row r="48" spans="2:5" ht="15.5" x14ac:dyDescent="0.35">
      <c r="B48" s="93"/>
      <c r="C48" s="93"/>
      <c r="D48" s="93"/>
    </row>
    <row r="56" spans="2:4" ht="15.5" x14ac:dyDescent="0.35">
      <c r="B56" s="182" t="s">
        <v>226</v>
      </c>
      <c r="C56" s="182"/>
      <c r="D56" s="182"/>
    </row>
    <row r="57" spans="2:4" ht="15.5" x14ac:dyDescent="0.35">
      <c r="B57" s="183" t="s">
        <v>227</v>
      </c>
      <c r="C57" s="183"/>
      <c r="D57" s="183"/>
    </row>
    <row r="58" spans="2:4" ht="15.5" x14ac:dyDescent="0.35">
      <c r="B58" s="183" t="s">
        <v>189</v>
      </c>
      <c r="C58" s="183"/>
      <c r="D58" s="183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14" t="s">
        <v>56</v>
      </c>
      <c r="B15" s="214"/>
      <c r="C15" s="214"/>
    </row>
    <row r="16" spans="1:3" x14ac:dyDescent="0.35">
      <c r="A16" s="211" t="s">
        <v>57</v>
      </c>
      <c r="B16" s="212"/>
      <c r="C16" s="213"/>
    </row>
    <row r="17" spans="1:11" x14ac:dyDescent="0.35">
      <c r="A17" s="205" t="s">
        <v>53</v>
      </c>
      <c r="B17" s="206"/>
      <c r="C17" s="19" t="s">
        <v>58</v>
      </c>
    </row>
    <row r="18" spans="1:11" x14ac:dyDescent="0.35">
      <c r="A18" s="207" t="s">
        <v>54</v>
      </c>
      <c r="B18" s="208"/>
      <c r="C18" s="20" t="s">
        <v>59</v>
      </c>
    </row>
    <row r="19" spans="1:11" x14ac:dyDescent="0.35">
      <c r="A19" s="209" t="s">
        <v>55</v>
      </c>
      <c r="B19" s="210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27" t="s">
        <v>47</v>
      </c>
      <c r="D31" s="227"/>
      <c r="E31" s="227"/>
      <c r="F31" s="228" t="s">
        <v>48</v>
      </c>
      <c r="G31" s="228"/>
      <c r="H31" s="228"/>
      <c r="I31" s="229" t="s">
        <v>74</v>
      </c>
      <c r="J31" s="229"/>
      <c r="K31" s="229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24" t="s">
        <v>82</v>
      </c>
      <c r="C56" s="225"/>
      <c r="D56" s="225"/>
      <c r="E56" s="226"/>
      <c r="I56" s="215" t="s">
        <v>83</v>
      </c>
      <c r="J56" s="216"/>
      <c r="K56" s="216"/>
      <c r="L56" s="217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1" t="s">
        <v>81</v>
      </c>
      <c r="C63" s="222"/>
      <c r="D63" s="222"/>
      <c r="E63" s="223"/>
      <c r="I63" s="218" t="s">
        <v>84</v>
      </c>
      <c r="J63" s="219"/>
      <c r="K63" s="219"/>
      <c r="L63" s="220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30" t="s">
        <v>3</v>
      </c>
      <c r="C1" s="230"/>
      <c r="D1" s="230"/>
      <c r="E1" s="230"/>
      <c r="F1" s="230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2024-06-10T12:02:01Z</cp:lastPrinted>
  <dcterms:created xsi:type="dcterms:W3CDTF">2021-12-03T19:01:33Z</dcterms:created>
  <dcterms:modified xsi:type="dcterms:W3CDTF">2024-06-17T14:48:58Z</dcterms:modified>
</cp:coreProperties>
</file>