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4.2 - SUPLAN\2.4.2.2 - SEPLAN\01. Prestação de Contas\01. Periódicos\01. Mensal\02. Portfólio COMFIC\2024\06. Junho\"/>
    </mc:Choice>
  </mc:AlternateContent>
  <xr:revisionPtr revIDLastSave="0" documentId="13_ncr:1_{25E11283-24EA-4649-A232-CA389AD8197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rodução" sheetId="29" r:id="rId1"/>
    <sheet name="Indicadores de Desempenho" sheetId="30" r:id="rId2"/>
    <sheet name="Indicadores de Efetividade" sheetId="31" r:id="rId3"/>
    <sheet name="Indicadores e Metas de Qualidad" sheetId="1" state="hidden" r:id="rId4"/>
    <sheet name="TMP_UTIs Brasil" sheetId="2" state="hidden" r:id="rId5"/>
  </sheets>
  <definedNames>
    <definedName name="_xlnm.Print_Area" localSheetId="1">'Indicadores de Desempenho'!$B$2:$D$59</definedName>
    <definedName name="_xlnm.Print_Area" localSheetId="2">'Indicadores de Efetividade'!$B$2:$D$100</definedName>
    <definedName name="_xlnm.Print_Area" localSheetId="0">Produção!$B$1:$D$149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0" l="1"/>
  <c r="D69" i="31"/>
  <c r="D66" i="31"/>
  <c r="D10" i="30"/>
  <c r="D7" i="30" l="1"/>
  <c r="D28" i="30"/>
  <c r="D17" i="30" l="1"/>
  <c r="D16" i="31" l="1"/>
  <c r="D20" i="31"/>
  <c r="D18" i="31" l="1"/>
  <c r="C68" i="29" l="1"/>
  <c r="C56" i="29"/>
  <c r="D9" i="30" l="1"/>
  <c r="C133" i="29"/>
  <c r="C123" i="29" l="1"/>
  <c r="C44" i="29"/>
  <c r="C32" i="29"/>
  <c r="C22" i="29"/>
  <c r="C24" i="29" s="1"/>
  <c r="C16" i="29"/>
  <c r="D117" i="29" l="1"/>
  <c r="D62" i="31" l="1"/>
  <c r="D29" i="29" l="1"/>
  <c r="D103" i="29"/>
  <c r="D28" i="29" l="1"/>
  <c r="D32" i="29" s="1"/>
  <c r="D7" i="29" s="1"/>
  <c r="D16" i="29"/>
  <c r="D35" i="31" l="1"/>
  <c r="D5" i="29"/>
  <c r="D37" i="31"/>
  <c r="D29" i="31"/>
  <c r="D27" i="31"/>
  <c r="D25" i="31"/>
  <c r="D22" i="29" l="1"/>
  <c r="D6" i="29" s="1"/>
  <c r="D44" i="29" l="1"/>
  <c r="D34" i="30" s="1"/>
  <c r="D8" i="29" l="1"/>
  <c r="D59" i="31"/>
  <c r="D51" i="31"/>
  <c r="D5" i="30" l="1"/>
  <c r="D12" i="31" l="1"/>
  <c r="D23" i="30" l="1"/>
  <c r="D26" i="30"/>
  <c r="D68" i="31" l="1"/>
  <c r="D65" i="31"/>
  <c r="D24" i="29" l="1"/>
  <c r="D38" i="31" s="1"/>
  <c r="D55" i="31"/>
  <c r="D53" i="31"/>
  <c r="D52" i="31"/>
  <c r="D14" i="30"/>
  <c r="D39" i="31" l="1"/>
  <c r="C134" i="29"/>
  <c r="D29" i="30" l="1"/>
  <c r="D38" i="30"/>
  <c r="D35" i="30"/>
  <c r="D32" i="30"/>
  <c r="D8" i="30"/>
  <c r="D21" i="31" l="1"/>
  <c r="D11" i="30"/>
  <c r="D30" i="31" s="1"/>
  <c r="D12" i="30"/>
  <c r="D13" i="30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<sst xmlns="http://schemas.openxmlformats.org/spreadsheetml/2006/main" count="427" uniqueCount="289">
  <si>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</si>
  <si>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</si>
  <si>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</si>
  <si>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</si>
  <si>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</si>
  <si>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</si>
  <si>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</si>
  <si>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</si>
  <si>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</si>
  <si>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</si>
  <si>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</si>
  <si>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</si>
  <si>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</si>
  <si>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</si>
  <si>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</si>
  <si>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</si>
  <si>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</si>
  <si>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</si>
  <si>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</si>
  <si>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</si>
  <si>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</si>
  <si>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</si>
  <si>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</si>
  <si>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</si>
  <si>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</si>
  <si>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</si>
  <si>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</si>
  <si>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</si>
  <si>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</si>
  <si>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</si>
  <si>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</si>
  <si>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</si>
  <si>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</si>
  <si>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</si>
  <si>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</si>
  <si>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</si>
  <si>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</si>
  <si>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</si>
  <si>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</si>
  <si>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</si>
  <si>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</si>
  <si>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</si>
  <si>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</si>
  <si>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</si>
  <si>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</si>
  <si>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</si>
  <si>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</si>
  <si>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</si>
  <si>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</si>
  <si>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</si>
  <si>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</si>
  <si>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</si>
  <si>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Eletrocardiograma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</si>
  <si>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</si>
  <si>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</si>
  <si>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</si>
  <si>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</si>
  <si>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</si>
  <si>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</si>
  <si>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</si>
  <si>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</si>
  <si>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</si>
  <si>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</si>
  <si>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</si>
  <si>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</si>
  <si>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</si>
  <si>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</si>
  <si>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</si>
  <si>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</si>
  <si>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</si>
  <si>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</si>
  <si>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</si>
  <si>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</si>
  <si>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</si>
  <si>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</si>
  <si>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</si>
  <si>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</si>
  <si>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</si>
  <si>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</si>
  <si>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</si>
  <si>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</si>
  <si>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</si>
  <si>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</si>
  <si>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</si>
  <si>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</si>
  <si>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</si>
  <si>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</si>
  <si>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</si>
  <si>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</si>
  <si>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</si>
  <si>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</si>
  <si>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</si>
  <si>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</si>
  <si>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</si>
  <si>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</si>
  <si>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</si>
  <si>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</si>
  <si>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</si>
  <si>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</si>
  <si>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</si>
  <si>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</si>
  <si>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</si>
  <si>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</si>
  <si>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</si>
  <si>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</si>
  <si>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</si>
  <si>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</si>
  <si>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</si>
  <si>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Farmácia (VVS)</t>
  </si>
  <si>
    <t>Fisioterapia</t>
  </si>
  <si>
    <t>Fonoaudiologia</t>
  </si>
  <si>
    <t>Nutricionista</t>
  </si>
  <si>
    <t>Odontologia</t>
  </si>
  <si>
    <t>Psicologia (VVS)</t>
  </si>
  <si>
    <t>Serviço Social (VVS)</t>
  </si>
  <si>
    <t>Clínica Pediátrica</t>
  </si>
  <si>
    <t>Clínica Pediátrica Crônica</t>
  </si>
  <si>
    <t>LINHA DE CONTRATAÇÕES</t>
  </si>
  <si>
    <t>Cirurgias Programadas</t>
  </si>
  <si>
    <t>Atendimento Ambulatorial</t>
  </si>
  <si>
    <t>Saídas Hospitalares por Clínica de Internação</t>
  </si>
  <si>
    <t xml:space="preserve"> Clínica Cirúrgica Pediátrica</t>
  </si>
  <si>
    <t xml:space="preserve">Clínica Cirúrgicas CERFIS </t>
  </si>
  <si>
    <t xml:space="preserve"> Cirurgias Eletivas</t>
  </si>
  <si>
    <t xml:space="preserve">Consultas Ambulatoriais </t>
  </si>
  <si>
    <t>Consultas Médicas na Atenção especializada</t>
  </si>
  <si>
    <t>Consultas não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</si>
  <si>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</si>
  <si>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</si>
  <si>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</si>
  <si>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</si>
  <si>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</si>
  <si>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</si>
  <si>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</si>
  <si>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</si>
  <si>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≥ 85%</t>
  </si>
  <si>
    <t>≤ 6</t>
  </si>
  <si>
    <t>≤ 25</t>
  </si>
  <si>
    <t>≤ 5%</t>
  </si>
  <si>
    <t>≤ 20%</t>
  </si>
  <si>
    <t>≤ 3%</t>
  </si>
  <si>
    <t>≥ 70%</t>
  </si>
  <si>
    <t>&lt; 5%</t>
  </si>
  <si>
    <t>≥ 95%</t>
  </si>
  <si>
    <t>Atendimento de Urgência e Emergência</t>
  </si>
  <si>
    <t>Atendimentos</t>
  </si>
  <si>
    <t>Total de Pacientes Atendidos por demanda espontanea</t>
  </si>
  <si>
    <t>Total de Pacientes referenciados</t>
  </si>
  <si>
    <t xml:space="preserve">Atendimento Ambulatorial </t>
  </si>
  <si>
    <t xml:space="preserve">Acolhimento, Avaliação e Classificação de Risco </t>
  </si>
  <si>
    <t>AACR</t>
  </si>
  <si>
    <t xml:space="preserve">EXAMES </t>
  </si>
  <si>
    <t>Consultas  Médicas Por Especialidade</t>
  </si>
  <si>
    <t>Especialidade Médicas</t>
  </si>
  <si>
    <t>Consultas  Não Médicas Por Especialidade</t>
  </si>
  <si>
    <t>Especialidade Multiprofissionais</t>
  </si>
  <si>
    <t xml:space="preserve">INDICADORES DE DESEMPENHO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</si>
  <si>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</si>
  <si>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</si>
  <si>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</si>
  <si>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</si>
  <si>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</si>
  <si>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</si>
  <si>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</si>
  <si>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</si>
  <si>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</si>
  <si>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</si>
  <si>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</si>
  <si>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</si>
  <si>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</si>
  <si>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</si>
  <si>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</si>
  <si>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</si>
  <si>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</si>
  <si>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</si>
  <si>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Nº de cirurgias programadas suspensas</t>
  </si>
  <si>
    <t>Nº de cirurgias programadas (mapa cirúrgico)</t>
  </si>
  <si>
    <t>8. Percentual de Suspensão de Cirurgias Programadas por condições operacionais (causas relacionadas ao paciente)</t>
  </si>
  <si>
    <t>9. Razão de Quantitativo de consultas ofertadas</t>
  </si>
  <si>
    <t>Nº de consultas ofertadas</t>
  </si>
  <si>
    <t>Nº de consultas propostas nas metas da unidade</t>
  </si>
  <si>
    <t>10. Percentual de Exames de Imagem com resultado disponibilizado em até 10 dias</t>
  </si>
  <si>
    <t>Nº de exames de imagem entregues em até 10 dias</t>
  </si>
  <si>
    <t>11. Percentual de manifestações queixosas recebidas no sistema de ouvidoria do SUS</t>
  </si>
  <si>
    <t>Nº de manifestação queixosas recebidas no sistema de ouvidoria do SUS</t>
  </si>
  <si>
    <t>Total de atendimentos realizados mensalmente</t>
  </si>
  <si>
    <t>12. Percentual da investigação da gravidade de reações adversas a medicamentos (Farmacovigilância)</t>
  </si>
  <si>
    <t>Nº de pacientes com RAM avaliados quanto á gravidade</t>
  </si>
  <si>
    <t>Nº total de pacientes com RAM</t>
  </si>
  <si>
    <t>INDICADORES DE EFETIVIDADE</t>
  </si>
  <si>
    <t>Informações</t>
  </si>
  <si>
    <t>Total de Óbitos/Mês</t>
  </si>
  <si>
    <t>Taxa de Mortalidade global</t>
  </si>
  <si>
    <t>Total de Óbitos (Tempo de Permânencia &gt;24 horas)</t>
  </si>
  <si>
    <t>Taxa de Mortalidade Institucional (óbitos &gt;24 horas)</t>
  </si>
  <si>
    <t>Número total de Funcionários (Todos os vínculos)</t>
  </si>
  <si>
    <t>Número total de Médicos (Todos os vínculos)</t>
  </si>
  <si>
    <t>Número total de Médicos especialistas</t>
  </si>
  <si>
    <t>Relação Enfermagem/Leito</t>
  </si>
  <si>
    <t>Turnover (%)</t>
  </si>
  <si>
    <t>Profissão</t>
  </si>
  <si>
    <t>Celetista</t>
  </si>
  <si>
    <t>Estatutário</t>
  </si>
  <si>
    <t>Enfermeiro</t>
  </si>
  <si>
    <t>Técnico de Enfermagem</t>
  </si>
  <si>
    <t>Médicos</t>
  </si>
  <si>
    <t>Fisioterapeuta</t>
  </si>
  <si>
    <t>Psicólogo</t>
  </si>
  <si>
    <t>Farmacêutico</t>
  </si>
  <si>
    <t>Biomédico</t>
  </si>
  <si>
    <t>HECAD</t>
  </si>
  <si>
    <t>TAXA DE OCUPAÇÃO</t>
  </si>
  <si>
    <t>INDICADOR HOSPITALAR DE EFETIVIDADE (%)</t>
  </si>
  <si>
    <t>TEMPO MÉDIO DE PERMANÊNCIA (DIAS) POR CLÍNICA</t>
  </si>
  <si>
    <t>ÍNDICE DE INTERVALO DE SUBSTITUIÇÃO POR CLÍNICA</t>
  </si>
  <si>
    <t>Nº DE FUNCIONÁRIOS E LEITOS OPERACIONAIS</t>
  </si>
  <si>
    <t>INDICADORES DE GESTÃO DE RECURSOS HUMANOS</t>
  </si>
  <si>
    <t>INDICADOR DE GESTÃO AMBULATORIAL (%)</t>
  </si>
  <si>
    <t>TAXA DE ABSENTEÍSMO</t>
  </si>
  <si>
    <t>Taxa de Perda Primária em consulta médica (%)</t>
  </si>
  <si>
    <t>Total de Primeira Consulta disponibilizadas para a rede e/ou interna</t>
  </si>
  <si>
    <t>Total de primeiras Consultas agendadas no ambulatório</t>
  </si>
  <si>
    <t>Taxa de Perda Primária em consulta NÃO médica (%)</t>
  </si>
  <si>
    <t>Total de Consultas não realizadas</t>
  </si>
  <si>
    <t>Total de Consultas Agendadas</t>
  </si>
  <si>
    <t>Taxa de absenteísmo de Consultas NÃO médicas (%)</t>
  </si>
  <si>
    <t>Taxa de absenteísmo de Consultas médicas (%)</t>
  </si>
  <si>
    <t>Psicologia</t>
  </si>
  <si>
    <t>Dermatologia</t>
  </si>
  <si>
    <t>Vascular</t>
  </si>
  <si>
    <t>* N/A - Não se aplica (Não há colaborador nesta função)</t>
  </si>
  <si>
    <t xml:space="preserve">4. Taxa de Readmissão em UTI (48 horas) </t>
  </si>
  <si>
    <t>5. Taxa de Readmissão Hospitalar (em até 29 dias)</t>
  </si>
  <si>
    <t>Taxa de Mortalidade Operatória (Óbito em até 07 dias do pós-operatório)</t>
  </si>
  <si>
    <t>UTI Pediátrica</t>
  </si>
  <si>
    <t>Cirurgia de Urgência/Emergência</t>
  </si>
  <si>
    <t>Total Cirurgias Eletivas + Urgência/Emergência</t>
  </si>
  <si>
    <t>Taxa de Cirurgia de Urgência</t>
  </si>
  <si>
    <t>Relação Enfermeiro(a)/Leito</t>
  </si>
  <si>
    <t>Relação Funcionário(a)/Leito</t>
  </si>
  <si>
    <t>% de Médicos(as) especialistas</t>
  </si>
  <si>
    <t>Número Leito Operacional</t>
  </si>
  <si>
    <t>Internação Hospitalares</t>
  </si>
  <si>
    <t>-</t>
  </si>
  <si>
    <t>SADT Externo (Ofertado)</t>
  </si>
  <si>
    <t>SADT Externo (Realizado)</t>
  </si>
  <si>
    <t>Adminsitrativo</t>
  </si>
  <si>
    <t>TAXA DE ABSENTEÍSMO GLOBAL DO HECAD</t>
  </si>
  <si>
    <t>60 leitos clínica cirúrgica</t>
  </si>
  <si>
    <t>30 leitos clínica pediátrica</t>
  </si>
  <si>
    <t>30 leitos UTI</t>
  </si>
  <si>
    <t>≤ 1%</t>
  </si>
  <si>
    <t>Enfermagem (Ambulatório)</t>
  </si>
  <si>
    <t>Enfermagem (VVS)</t>
  </si>
  <si>
    <t>Cardiologia Clínica</t>
  </si>
  <si>
    <t>Número de Enfermeiro (Todos os vínculos)</t>
  </si>
  <si>
    <t>Procedimentos Ambulatoriais</t>
  </si>
  <si>
    <t>Leito Dia</t>
  </si>
  <si>
    <t>Raio-X</t>
  </si>
  <si>
    <t>SADT Interno (Realizado)</t>
  </si>
  <si>
    <t>Serviço</t>
  </si>
  <si>
    <t>SADT Interno</t>
  </si>
  <si>
    <t>Cirurgia Plástica</t>
  </si>
  <si>
    <t>Pediatria</t>
  </si>
  <si>
    <t>Hebiatria</t>
  </si>
  <si>
    <t>Genética</t>
  </si>
  <si>
    <t>Ginecologia (infantil-puberal)</t>
  </si>
  <si>
    <t>Homeopatia</t>
  </si>
  <si>
    <t>Neurocirurgia</t>
  </si>
  <si>
    <t>Nutrologia</t>
  </si>
  <si>
    <t>Oncologia Pediátrica</t>
  </si>
  <si>
    <t>Psiquiatria</t>
  </si>
  <si>
    <t>Hospital Estadual da Criança e do Adolescente (HECAD) - Integrado por Pronto Atendimento Infantil Estadual (PAI)</t>
  </si>
  <si>
    <t>AACR - Branco</t>
  </si>
  <si>
    <t>Total de exames de imagem realizados no período mutiplicado (exames externos)</t>
  </si>
  <si>
    <t>Meta/Mensal</t>
  </si>
  <si>
    <t>*NTMC</t>
  </si>
  <si>
    <t>Maio/24</t>
  </si>
  <si>
    <t>*Em Apuração</t>
  </si>
  <si>
    <t>N/A</t>
  </si>
  <si>
    <t>Produção Junho/24</t>
  </si>
  <si>
    <t>Ofertado Regulação - Junho/24</t>
  </si>
  <si>
    <t>Ofertado Interno (Ambulatório do HECAD) - Junho/24</t>
  </si>
  <si>
    <t>Junho/24</t>
  </si>
  <si>
    <t>DIVINO RONNY REZENDE JÚNIOR</t>
  </si>
  <si>
    <t>Diretor Geral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</si>
  <si>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Maio/2024:</t>
    </r>
  </si>
  <si>
    <t>***O indicador referente à competência do mês de Junho/24 será apresentado no mês subsequente devido as informações ainda estarem em apuração.</t>
  </si>
  <si>
    <t>Número de Funcionários de enfermagem (Todos os vínculos)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</si>
</sst>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[$-416]mmm/yy"/>
    <numFmt numFmtId="167" formatCode="0.0"/>
    <numFmt numFmtId="168" formatCode="[$-F400]h:mm:ss\ AM/PM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2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sz val="11"/>
      <name val="Calibri"/>
      <family val="2"/>
    </font>
    <font>
      <sz val="10"/>
      <color rgb="FFFF0000"/>
      <name val="Calibri"/>
      <family val="2"/>
    </font>
    <font>
      <b/>
      <sz val="10"/>
      <color rgb="FFFFFF00"/>
      <name val="Calibri"/>
      <family val="2"/>
    </font>
    <font>
      <sz val="11"/>
      <color theme="7"/>
      <name val="Calibri"/>
      <family val="2"/>
    </font>
    <font>
      <sz val="12"/>
      <color rgb="FFFFFF00"/>
      <name val="Arial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64"/>
      <name val="Arial"/>
      <family val="2"/>
    </font>
    <font>
      <sz val="10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sz val="11"/>
      <color theme="7"/>
      <name val="Segoe UI Historic"/>
      <family val="2"/>
    </font>
    <font>
      <b/>
      <sz val="1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rgb="FF296D6D"/>
        <bgColor rgb="FFE2F0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35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0" borderId="0" xfId="5" applyFont="1"/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30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30" fillId="0" borderId="0" xfId="5" applyFont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  <xf numFmtId="10" fontId="15" fillId="0" borderId="1" xfId="2" applyNumberFormat="1" applyFont="1" applyFill="1" applyBorder="1" applyAlignment="1">
      <alignment horizontal="center" vertical="center"/>
    </xf>
    <xf numFmtId="10" fontId="24" fillId="0" borderId="0" xfId="2" applyNumberFormat="1" applyFont="1"/>
    <xf numFmtId="0" fontId="14" fillId="0" borderId="1" xfId="5" applyFont="1" applyBorder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168" fontId="24" fillId="0" borderId="0" xfId="5" applyNumberFormat="1" applyFont="1"/>
    <xf numFmtId="167" fontId="24" fillId="0" borderId="0" xfId="5" applyNumberFormat="1" applyFont="1"/>
    <xf numFmtId="2" fontId="16" fillId="0" borderId="0" xfId="5" applyNumberFormat="1"/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2" fontId="24" fillId="0" borderId="0" xfId="5" applyNumberFormat="1" applyFont="1"/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6" fillId="25" borderId="0" xfId="5" applyNumberFormat="1" applyFill="1"/>
    <xf numFmtId="167" fontId="16" fillId="0" borderId="0" xfId="5" applyNumberFormat="1"/>
    <xf numFmtId="0" fontId="39" fillId="0" borderId="1" xfId="5" applyFont="1" applyBorder="1" applyAlignment="1">
      <alignment horizontal="center" vertical="center" wrapText="1"/>
    </xf>
    <xf numFmtId="0" fontId="15" fillId="25" borderId="1" xfId="5" applyFont="1" applyFill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167" fontId="14" fillId="0" borderId="0" xfId="2" applyNumberFormat="1" applyFont="1" applyFill="1" applyBorder="1" applyAlignment="1">
      <alignment horizontal="center" vertical="center" wrapText="1"/>
    </xf>
    <xf numFmtId="167" fontId="38" fillId="0" borderId="0" xfId="5" applyNumberFormat="1" applyFont="1"/>
    <xf numFmtId="9" fontId="16" fillId="0" borderId="0" xfId="2" applyFont="1" applyFill="1" applyBorder="1"/>
    <xf numFmtId="0" fontId="17" fillId="26" borderId="0" xfId="5" applyFont="1" applyFill="1" applyAlignment="1">
      <alignment horizontal="left" vertical="center"/>
    </xf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24" fillId="0" borderId="0" xfId="5" applyFont="1" applyAlignment="1">
      <alignment horizontal="center"/>
    </xf>
    <xf numFmtId="2" fontId="16" fillId="0" borderId="0" xfId="5" applyNumberFormat="1" applyAlignment="1">
      <alignment horizontal="center"/>
    </xf>
    <xf numFmtId="1" fontId="33" fillId="22" borderId="1" xfId="5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49" fontId="33" fillId="3" borderId="1" xfId="5" applyNumberFormat="1" applyFont="1" applyFill="1" applyBorder="1" applyAlignment="1">
      <alignment horizontal="center" vertical="center"/>
    </xf>
    <xf numFmtId="10" fontId="32" fillId="3" borderId="1" xfId="5" applyNumberFormat="1" applyFont="1" applyFill="1" applyBorder="1" applyAlignment="1">
      <alignment horizontal="center" vertical="center" wrapText="1"/>
    </xf>
    <xf numFmtId="2" fontId="17" fillId="3" borderId="1" xfId="5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40" fillId="0" borderId="0" xfId="5" applyFont="1" applyAlignment="1">
      <alignment vertical="center"/>
    </xf>
    <xf numFmtId="0" fontId="40" fillId="0" borderId="0" xfId="5" applyFont="1" applyAlignment="1">
      <alignment horizontal="center" vertical="center"/>
    </xf>
    <xf numFmtId="0" fontId="43" fillId="26" borderId="5" xfId="5" applyFont="1" applyFill="1" applyBorder="1"/>
    <xf numFmtId="0" fontId="43" fillId="26" borderId="6" xfId="5" applyFont="1" applyFill="1" applyBorder="1"/>
    <xf numFmtId="0" fontId="16" fillId="0" borderId="32" xfId="5" applyBorder="1"/>
    <xf numFmtId="0" fontId="43" fillId="26" borderId="7" xfId="5" applyFont="1" applyFill="1" applyBorder="1"/>
    <xf numFmtId="0" fontId="43" fillId="26" borderId="0" xfId="5" applyFont="1" applyFill="1"/>
    <xf numFmtId="0" fontId="16" fillId="0" borderId="33" xfId="5" applyBorder="1"/>
    <xf numFmtId="0" fontId="43" fillId="26" borderId="8" xfId="5" applyFont="1" applyFill="1" applyBorder="1"/>
    <xf numFmtId="0" fontId="43" fillId="26" borderId="9" xfId="5" applyFont="1" applyFill="1" applyBorder="1"/>
    <xf numFmtId="0" fontId="24" fillId="0" borderId="34" xfId="5" applyFont="1" applyBorder="1"/>
    <xf numFmtId="0" fontId="24" fillId="26" borderId="0" xfId="5" applyFont="1" applyFill="1"/>
    <xf numFmtId="0" fontId="16" fillId="26" borderId="0" xfId="5" applyFill="1"/>
    <xf numFmtId="0" fontId="41" fillId="0" borderId="0" xfId="0" applyFont="1" applyAlignment="1">
      <alignment vertical="center"/>
    </xf>
    <xf numFmtId="0" fontId="31" fillId="0" borderId="0" xfId="5" applyFont="1" applyAlignment="1">
      <alignment horizontal="right"/>
    </xf>
    <xf numFmtId="49" fontId="30" fillId="21" borderId="1" xfId="5" applyNumberFormat="1" applyFont="1" applyFill="1" applyBorder="1" applyAlignment="1">
      <alignment horizontal="center" vertical="center" wrapText="1"/>
    </xf>
    <xf numFmtId="0" fontId="40" fillId="0" borderId="0" xfId="5" applyFont="1"/>
    <xf numFmtId="1" fontId="40" fillId="25" borderId="0" xfId="5" applyNumberFormat="1" applyFont="1" applyFill="1"/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4" fillId="4" borderId="1" xfId="5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center"/>
    </xf>
    <xf numFmtId="0" fontId="20" fillId="0" borderId="7" xfId="5" applyFont="1" applyBorder="1" applyAlignment="1">
      <alignment vertical="center"/>
    </xf>
    <xf numFmtId="0" fontId="7" fillId="0" borderId="0" xfId="5" applyFont="1" applyAlignment="1">
      <alignment horizontal="center" vertical="center" wrapText="1"/>
    </xf>
    <xf numFmtId="0" fontId="45" fillId="0" borderId="0" xfId="5" applyFont="1" applyAlignment="1">
      <alignment horizontal="left" vertical="center"/>
    </xf>
    <xf numFmtId="43" fontId="46" fillId="0" borderId="0" xfId="6" applyFont="1" applyBorder="1" applyAlignment="1">
      <alignment horizontal="left" vertical="center"/>
    </xf>
    <xf numFmtId="0" fontId="40" fillId="0" borderId="0" xfId="5" applyFont="1" applyAlignment="1">
      <alignment horizontal="left"/>
    </xf>
    <xf numFmtId="43" fontId="46" fillId="0" borderId="0" xfId="6" applyFont="1" applyBorder="1" applyAlignment="1">
      <alignment vertical="center"/>
    </xf>
    <xf numFmtId="0" fontId="30" fillId="24" borderId="0" xfId="5" applyFont="1" applyFill="1" applyAlignment="1">
      <alignment horizontal="center" vertical="center" wrapText="1"/>
    </xf>
    <xf numFmtId="0" fontId="32" fillId="3" borderId="0" xfId="5" applyFont="1" applyFill="1" applyAlignment="1">
      <alignment horizontal="center" vertical="center" wrapText="1"/>
    </xf>
    <xf numFmtId="49" fontId="33" fillId="3" borderId="0" xfId="5" applyNumberFormat="1" applyFont="1" applyFill="1" applyAlignment="1">
      <alignment horizontal="center" vertical="center"/>
    </xf>
    <xf numFmtId="10" fontId="15" fillId="0" borderId="0" xfId="2" applyNumberFormat="1" applyFont="1" applyFill="1" applyBorder="1" applyAlignment="1">
      <alignment horizontal="center" vertical="center" wrapText="1"/>
    </xf>
    <xf numFmtId="10" fontId="15" fillId="0" borderId="0" xfId="5" applyNumberFormat="1" applyFont="1" applyAlignment="1">
      <alignment horizontal="center" vertical="center" wrapText="1"/>
    </xf>
    <xf numFmtId="10" fontId="32" fillId="3" borderId="7" xfId="5" applyNumberFormat="1" applyFont="1" applyFill="1" applyBorder="1" applyAlignment="1">
      <alignment horizontal="center" vertical="center" wrapText="1"/>
    </xf>
    <xf numFmtId="0" fontId="33" fillId="3" borderId="0" xfId="5" applyFont="1" applyFill="1" applyAlignment="1">
      <alignment horizontal="center" vertical="center" wrapText="1"/>
    </xf>
    <xf numFmtId="167" fontId="15" fillId="0" borderId="0" xfId="5" applyNumberFormat="1" applyFont="1" applyAlignment="1">
      <alignment horizontal="center" vertical="center" wrapText="1"/>
    </xf>
    <xf numFmtId="167" fontId="33" fillId="3" borderId="0" xfId="5" applyNumberFormat="1" applyFont="1" applyFill="1" applyAlignment="1">
      <alignment horizontal="center" vertical="center" wrapText="1"/>
    </xf>
    <xf numFmtId="3" fontId="33" fillId="3" borderId="0" xfId="5" applyNumberFormat="1" applyFont="1" applyFill="1" applyAlignment="1">
      <alignment horizontal="center" vertical="center"/>
    </xf>
    <xf numFmtId="2" fontId="18" fillId="0" borderId="0" xfId="2" applyNumberFormat="1" applyFont="1" applyFill="1" applyBorder="1" applyAlignment="1">
      <alignment horizontal="center" vertical="center" wrapText="1"/>
    </xf>
    <xf numFmtId="2" fontId="17" fillId="3" borderId="0" xfId="5" applyNumberFormat="1" applyFont="1" applyFill="1" applyAlignment="1">
      <alignment horizontal="center" vertical="center"/>
    </xf>
    <xf numFmtId="10" fontId="15" fillId="0" borderId="0" xfId="2" applyNumberFormat="1" applyFont="1" applyFill="1" applyBorder="1" applyAlignment="1">
      <alignment horizontal="center" vertical="center"/>
    </xf>
    <xf numFmtId="1" fontId="15" fillId="0" borderId="0" xfId="5" applyNumberFormat="1" applyFont="1" applyAlignment="1" applyProtection="1">
      <alignment horizontal="center" vertical="center"/>
      <protection locked="0"/>
    </xf>
    <xf numFmtId="1" fontId="33" fillId="22" borderId="0" xfId="5" applyNumberFormat="1" applyFont="1" applyFill="1" applyAlignment="1">
      <alignment horizontal="center" vertical="center"/>
    </xf>
    <xf numFmtId="0" fontId="17" fillId="3" borderId="0" xfId="5" applyFont="1" applyFill="1" applyAlignment="1">
      <alignment horizontal="center" vertical="center" wrapText="1"/>
    </xf>
    <xf numFmtId="2" fontId="15" fillId="0" borderId="0" xfId="2" applyNumberFormat="1" applyFont="1" applyFill="1" applyBorder="1" applyAlignment="1">
      <alignment horizontal="center" vertical="center"/>
    </xf>
    <xf numFmtId="10" fontId="14" fillId="27" borderId="0" xfId="2" applyNumberFormat="1" applyFont="1" applyFill="1" applyBorder="1" applyAlignment="1">
      <alignment horizontal="center" vertical="center"/>
    </xf>
    <xf numFmtId="49" fontId="17" fillId="3" borderId="0" xfId="5" applyNumberFormat="1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9" fontId="18" fillId="0" borderId="0" xfId="0" applyNumberFormat="1" applyFont="1" applyAlignment="1" applyProtection="1">
      <alignment horizontal="center" vertical="center"/>
      <protection locked="0"/>
    </xf>
    <xf numFmtId="9" fontId="17" fillId="3" borderId="0" xfId="0" applyNumberFormat="1" applyFont="1" applyFill="1" applyAlignment="1" applyProtection="1">
      <alignment horizontal="center" vertical="center"/>
      <protection locked="0"/>
    </xf>
    <xf numFmtId="10" fontId="32" fillId="3" borderId="0" xfId="5" applyNumberFormat="1" applyFont="1" applyFill="1" applyAlignment="1">
      <alignment horizontal="center" vertical="center" wrapText="1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5" applyNumberFormat="1" applyFont="1" applyBorder="1" applyAlignment="1">
      <alignment horizontal="center" vertical="center" wrapText="1"/>
    </xf>
    <xf numFmtId="0" fontId="20" fillId="0" borderId="0" xfId="5" applyFont="1" applyAlignment="1">
      <alignment vertical="center"/>
    </xf>
    <xf numFmtId="2" fontId="17" fillId="0" borderId="1" xfId="2" applyNumberFormat="1" applyFont="1" applyFill="1" applyBorder="1" applyAlignment="1">
      <alignment horizontal="center" vertical="center" wrapText="1"/>
    </xf>
    <xf numFmtId="0" fontId="48" fillId="0" borderId="0" xfId="5" applyFont="1" applyAlignment="1">
      <alignment horizontal="left" vertical="center"/>
    </xf>
    <xf numFmtId="0" fontId="49" fillId="0" borderId="0" xfId="5" applyFont="1" applyAlignment="1">
      <alignment vertical="center"/>
    </xf>
    <xf numFmtId="0" fontId="44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10" fontId="28" fillId="0" borderId="1" xfId="2" applyNumberFormat="1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3" fontId="43" fillId="0" borderId="0" xfId="5" applyNumberFormat="1" applyFont="1" applyAlignment="1">
      <alignment horizontal="left"/>
    </xf>
    <xf numFmtId="0" fontId="47" fillId="25" borderId="0" xfId="5" applyFont="1" applyFill="1" applyAlignment="1">
      <alignment horizontal="center"/>
    </xf>
    <xf numFmtId="0" fontId="47" fillId="26" borderId="0" xfId="5" applyFont="1" applyFill="1" applyAlignment="1">
      <alignment horizontal="center"/>
    </xf>
    <xf numFmtId="0" fontId="47" fillId="0" borderId="0" xfId="5" applyFont="1" applyAlignment="1">
      <alignment horizontal="center"/>
    </xf>
    <xf numFmtId="0" fontId="47" fillId="0" borderId="0" xfId="5" applyFont="1"/>
    <xf numFmtId="167" fontId="47" fillId="0" borderId="0" xfId="5" applyNumberFormat="1" applyFont="1"/>
    <xf numFmtId="2" fontId="33" fillId="3" borderId="1" xfId="5" applyNumberFormat="1" applyFont="1" applyFill="1" applyBorder="1" applyAlignment="1">
      <alignment horizontal="center" vertical="center" wrapText="1"/>
    </xf>
    <xf numFmtId="2" fontId="51" fillId="0" borderId="0" xfId="2" applyNumberFormat="1" applyFont="1" applyFill="1" applyBorder="1" applyAlignment="1">
      <alignment horizontal="center" vertical="center" wrapText="1"/>
    </xf>
    <xf numFmtId="0" fontId="36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10" fontId="32" fillId="0" borderId="1" xfId="2" applyNumberFormat="1" applyFont="1" applyFill="1" applyBorder="1" applyAlignment="1">
      <alignment horizontal="center" vertical="center"/>
    </xf>
    <xf numFmtId="0" fontId="52" fillId="0" borderId="0" xfId="5" applyFont="1" applyAlignment="1">
      <alignment horizontal="left" vertical="center" wrapText="1"/>
    </xf>
    <xf numFmtId="3" fontId="17" fillId="0" borderId="0" xfId="5" applyNumberFormat="1" applyFont="1" applyAlignment="1">
      <alignment horizontal="center" vertical="center"/>
    </xf>
    <xf numFmtId="3" fontId="16" fillId="0" borderId="0" xfId="5" applyNumberFormat="1"/>
    <xf numFmtId="0" fontId="34" fillId="25" borderId="1" xfId="5" applyFont="1" applyFill="1" applyBorder="1" applyAlignment="1">
      <alignment horizontal="center" vertical="center" wrapText="1"/>
    </xf>
    <xf numFmtId="3" fontId="39" fillId="22" borderId="1" xfId="0" applyNumberFormat="1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0" fontId="54" fillId="28" borderId="1" xfId="5" applyFont="1" applyFill="1" applyBorder="1" applyAlignment="1">
      <alignment horizontal="center" vertical="center" wrapText="1"/>
    </xf>
    <xf numFmtId="3" fontId="53" fillId="0" borderId="1" xfId="5" applyNumberFormat="1" applyFont="1" applyBorder="1" applyAlignment="1">
      <alignment horizontal="center" vertical="center" wrapText="1"/>
    </xf>
    <xf numFmtId="3" fontId="54" fillId="28" borderId="1" xfId="5" applyNumberFormat="1" applyFont="1" applyFill="1" applyBorder="1" applyAlignment="1">
      <alignment horizontal="center" vertical="center" wrapText="1"/>
    </xf>
    <xf numFmtId="0" fontId="55" fillId="0" borderId="1" xfId="5" applyFont="1" applyBorder="1" applyAlignment="1">
      <alignment horizontal="center" vertical="center" wrapText="1"/>
    </xf>
    <xf numFmtId="0" fontId="55" fillId="29" borderId="1" xfId="5" applyFont="1" applyFill="1" applyBorder="1" applyAlignment="1">
      <alignment horizontal="center" vertical="center" wrapText="1"/>
    </xf>
    <xf numFmtId="0" fontId="34" fillId="29" borderId="1" xfId="5" applyFont="1" applyFill="1" applyBorder="1" applyAlignment="1">
      <alignment horizontal="center" vertical="center" wrapText="1"/>
    </xf>
    <xf numFmtId="3" fontId="17" fillId="22" borderId="1" xfId="5" applyNumberFormat="1" applyFont="1" applyFill="1" applyBorder="1" applyAlignment="1">
      <alignment horizontal="center" vertical="center" wrapText="1"/>
    </xf>
    <xf numFmtId="1" fontId="14" fillId="0" borderId="1" xfId="5" applyNumberFormat="1" applyFont="1" applyBorder="1" applyAlignment="1">
      <alignment horizontal="center" vertical="center"/>
    </xf>
    <xf numFmtId="1" fontId="37" fillId="0" borderId="1" xfId="5" applyNumberFormat="1" applyFont="1" applyBorder="1" applyAlignment="1">
      <alignment horizontal="center" vertical="center"/>
    </xf>
    <xf numFmtId="10" fontId="14" fillId="0" borderId="1" xfId="2" applyNumberFormat="1" applyFont="1" applyFill="1" applyBorder="1" applyAlignment="1">
      <alignment horizontal="center" vertical="center"/>
    </xf>
    <xf numFmtId="10" fontId="34" fillId="0" borderId="1" xfId="2" applyNumberFormat="1" applyFont="1" applyFill="1" applyBorder="1" applyAlignment="1">
      <alignment horizontal="center" vertical="center" wrapText="1"/>
    </xf>
    <xf numFmtId="2" fontId="34" fillId="0" borderId="1" xfId="5" applyNumberFormat="1" applyFont="1" applyBorder="1" applyAlignment="1">
      <alignment horizontal="center" vertical="center" wrapText="1"/>
    </xf>
    <xf numFmtId="2" fontId="25" fillId="0" borderId="1" xfId="2" applyNumberFormat="1" applyFont="1" applyFill="1" applyBorder="1" applyAlignment="1">
      <alignment horizontal="center" vertical="center" wrapText="1"/>
    </xf>
    <xf numFmtId="0" fontId="34" fillId="0" borderId="1" xfId="5" applyFont="1" applyBorder="1" applyAlignment="1">
      <alignment horizontal="center" vertical="center" wrapText="1"/>
    </xf>
    <xf numFmtId="0" fontId="44" fillId="0" borderId="0" xfId="5" applyFont="1" applyAlignment="1">
      <alignment horizontal="center" vertical="center"/>
    </xf>
    <xf numFmtId="0" fontId="58" fillId="0" borderId="0" xfId="5" applyFont="1" applyAlignment="1">
      <alignment horizontal="left" vertical="center" wrapText="1"/>
    </xf>
    <xf numFmtId="0" fontId="49" fillId="0" borderId="0" xfId="5" applyFont="1" applyAlignment="1">
      <alignment horizontal="left" vertical="center"/>
    </xf>
    <xf numFmtId="0" fontId="7" fillId="0" borderId="1" xfId="5" applyFont="1" applyBorder="1" applyAlignment="1">
      <alignment horizontal="center" vertical="center" wrapText="1"/>
    </xf>
    <xf numFmtId="0" fontId="37" fillId="0" borderId="1" xfId="5" applyFont="1" applyBorder="1" applyAlignment="1">
      <alignment horizontal="center" vertical="center" wrapText="1"/>
    </xf>
    <xf numFmtId="10" fontId="43" fillId="0" borderId="0" xfId="2" applyNumberFormat="1" applyFont="1" applyAlignment="1">
      <alignment horizontal="center"/>
    </xf>
    <xf numFmtId="0" fontId="43" fillId="0" borderId="0" xfId="5" applyFont="1" applyAlignment="1">
      <alignment horizontal="center"/>
    </xf>
    <xf numFmtId="10" fontId="28" fillId="3" borderId="30" xfId="0" applyNumberFormat="1" applyFont="1" applyFill="1" applyBorder="1" applyAlignment="1" applyProtection="1">
      <alignment horizontal="center" vertical="center"/>
      <protection locked="0"/>
    </xf>
    <xf numFmtId="0" fontId="42" fillId="20" borderId="0" xfId="5" applyFont="1" applyFill="1" applyAlignment="1">
      <alignment vertical="center"/>
    </xf>
    <xf numFmtId="0" fontId="44" fillId="0" borderId="0" xfId="5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36" fillId="0" borderId="1" xfId="5" applyNumberFormat="1" applyFont="1" applyBorder="1" applyAlignment="1" applyProtection="1">
      <alignment horizontal="center" vertical="center" wrapText="1"/>
      <protection locked="0"/>
    </xf>
    <xf numFmtId="0" fontId="44" fillId="0" borderId="0" xfId="5" applyFont="1" applyAlignment="1">
      <alignment horizontal="left" vertical="center"/>
    </xf>
    <xf numFmtId="0" fontId="42" fillId="0" borderId="7" xfId="5" applyFont="1" applyBorder="1" applyAlignment="1">
      <alignment vertical="center"/>
    </xf>
    <xf numFmtId="0" fontId="42" fillId="0" borderId="0" xfId="5" applyFont="1" applyAlignment="1">
      <alignment vertical="center"/>
    </xf>
    <xf numFmtId="0" fontId="43" fillId="0" borderId="0" xfId="5" applyFont="1" applyAlignment="1">
      <alignment vertical="center"/>
    </xf>
    <xf numFmtId="2" fontId="16" fillId="0" borderId="0" xfId="5" applyNumberFormat="1" applyAlignment="1">
      <alignment vertical="center"/>
    </xf>
    <xf numFmtId="0" fontId="59" fillId="0" borderId="0" xfId="0" applyFont="1"/>
    <xf numFmtId="0" fontId="27" fillId="0" borderId="1" xfId="5" applyFont="1" applyBorder="1" applyAlignment="1">
      <alignment horizontal="right" vertical="center"/>
    </xf>
    <xf numFmtId="10" fontId="18" fillId="0" borderId="30" xfId="0" applyNumberFormat="1" applyFont="1" applyBorder="1" applyAlignment="1" applyProtection="1">
      <alignment horizontal="center" vertical="center"/>
      <protection locked="0"/>
    </xf>
    <xf numFmtId="0" fontId="52" fillId="0" borderId="0" xfId="5" applyFont="1" applyAlignment="1">
      <alignment horizontal="left" vertical="center"/>
    </xf>
    <xf numFmtId="0" fontId="40" fillId="0" borderId="0" xfId="5" applyFont="1" applyAlignment="1">
      <alignment horizontal="center"/>
    </xf>
    <xf numFmtId="0" fontId="40" fillId="26" borderId="0" xfId="5" applyFont="1" applyFill="1" applyAlignment="1">
      <alignment horizontal="center"/>
    </xf>
    <xf numFmtId="0" fontId="49" fillId="0" borderId="7" xfId="5" applyFont="1" applyBorder="1" applyAlignment="1">
      <alignment horizontal="left" vertical="center"/>
    </xf>
    <xf numFmtId="0" fontId="57" fillId="0" borderId="1" xfId="5" applyFont="1" applyBorder="1" applyAlignment="1" applyProtection="1">
      <alignment horizontal="center" vertical="center" wrapText="1"/>
      <protection locked="0"/>
    </xf>
    <xf numFmtId="10" fontId="34" fillId="0" borderId="1" xfId="5" applyNumberFormat="1" applyFont="1" applyBorder="1" applyAlignment="1">
      <alignment horizontal="center" vertical="center" wrapText="1"/>
    </xf>
    <xf numFmtId="3" fontId="15" fillId="0" borderId="1" xfId="5" applyNumberFormat="1" applyFont="1" applyBorder="1" applyAlignment="1" applyProtection="1">
      <alignment horizontal="center" vertical="center"/>
      <protection locked="0"/>
    </xf>
    <xf numFmtId="2" fontId="15" fillId="0" borderId="1" xfId="2" applyNumberFormat="1" applyFont="1" applyFill="1" applyBorder="1" applyAlignment="1">
      <alignment horizontal="center" vertical="center"/>
    </xf>
    <xf numFmtId="1" fontId="29" fillId="0" borderId="0" xfId="5" applyNumberFormat="1" applyFont="1" applyAlignment="1">
      <alignment horizontal="center" wrapText="1"/>
    </xf>
    <xf numFmtId="0" fontId="60" fillId="0" borderId="0" xfId="5" applyFont="1" applyAlignment="1">
      <alignment horizontal="center"/>
    </xf>
    <xf numFmtId="2" fontId="60" fillId="0" borderId="0" xfId="5" applyNumberFormat="1" applyFont="1" applyAlignment="1">
      <alignment horizontal="center"/>
    </xf>
    <xf numFmtId="1" fontId="15" fillId="0" borderId="1" xfId="5" applyNumberFormat="1" applyFont="1" applyBorder="1" applyAlignment="1">
      <alignment horizontal="center" vertical="center"/>
    </xf>
    <xf numFmtId="10" fontId="15" fillId="0" borderId="1" xfId="5" applyNumberFormat="1" applyFont="1" applyBorder="1" applyAlignment="1">
      <alignment horizontal="center" vertical="center"/>
    </xf>
    <xf numFmtId="0" fontId="16" fillId="0" borderId="0" xfId="5" applyAlignment="1">
      <alignment horizontal="justify" vertical="justify" wrapText="1"/>
    </xf>
    <xf numFmtId="0" fontId="15" fillId="0" borderId="13" xfId="5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3" fontId="18" fillId="0" borderId="14" xfId="5" applyNumberFormat="1" applyFont="1" applyBorder="1" applyAlignment="1">
      <alignment horizontal="center" vertical="center" wrapText="1"/>
    </xf>
    <xf numFmtId="0" fontId="17" fillId="22" borderId="13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4" xfId="5" applyFont="1" applyBorder="1" applyAlignment="1">
      <alignment horizontal="center" vertical="center" wrapText="1"/>
    </xf>
    <xf numFmtId="3" fontId="56" fillId="0" borderId="18" xfId="5" applyNumberFormat="1" applyFont="1" applyBorder="1" applyAlignment="1">
      <alignment horizontal="center" vertical="center" wrapText="1"/>
    </xf>
    <xf numFmtId="0" fontId="56" fillId="0" borderId="19" xfId="5" applyFont="1" applyBorder="1" applyAlignment="1">
      <alignment horizontal="center" vertical="center" wrapText="1"/>
    </xf>
    <xf numFmtId="0" fontId="56" fillId="0" borderId="20" xfId="5" applyFont="1" applyBorder="1" applyAlignment="1">
      <alignment horizontal="center" vertical="center" wrapText="1"/>
    </xf>
    <xf numFmtId="0" fontId="34" fillId="0" borderId="13" xfId="5" applyFont="1" applyBorder="1" applyAlignment="1">
      <alignment horizontal="center" vertical="center" wrapText="1"/>
    </xf>
    <xf numFmtId="0" fontId="34" fillId="0" borderId="14" xfId="5" applyFont="1" applyBorder="1" applyAlignment="1">
      <alignment horizontal="center" vertical="center" wrapText="1"/>
    </xf>
    <xf numFmtId="0" fontId="17" fillId="22" borderId="13" xfId="5" applyFont="1" applyFill="1" applyBorder="1" applyAlignment="1">
      <alignment horizontal="center" vertical="center" wrapText="1"/>
    </xf>
    <xf numFmtId="0" fontId="17" fillId="22" borderId="14" xfId="5" applyFont="1" applyFill="1" applyBorder="1" applyAlignment="1">
      <alignment horizontal="center" vertical="center" wrapText="1"/>
    </xf>
    <xf numFmtId="3" fontId="15" fillId="0" borderId="13" xfId="5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3" borderId="1" xfId="5" applyFont="1" applyFill="1" applyBorder="1" applyAlignment="1">
      <alignment horizontal="center" vertical="center" wrapText="1"/>
    </xf>
    <xf numFmtId="0" fontId="30" fillId="23" borderId="20" xfId="5" applyFont="1" applyFill="1" applyBorder="1" applyAlignment="1">
      <alignment horizontal="center" vertical="center" wrapText="1"/>
    </xf>
    <xf numFmtId="0" fontId="30" fillId="23" borderId="13" xfId="5" applyFont="1" applyFill="1" applyBorder="1" applyAlignment="1">
      <alignment horizontal="center" vertical="center" wrapText="1"/>
    </xf>
    <xf numFmtId="0" fontId="30" fillId="23" borderId="15" xfId="5" applyFont="1" applyFill="1" applyBorder="1" applyAlignment="1">
      <alignment horizontal="center" vertical="center" wrapText="1"/>
    </xf>
    <xf numFmtId="0" fontId="30" fillId="23" borderId="14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6" fillId="0" borderId="0" xfId="5"/>
    <xf numFmtId="0" fontId="50" fillId="0" borderId="7" xfId="5" applyFont="1" applyBorder="1" applyAlignment="1">
      <alignment horizontal="left" vertical="center"/>
    </xf>
    <xf numFmtId="0" fontId="50" fillId="0" borderId="0" xfId="5" applyFont="1" applyAlignment="1">
      <alignment horizontal="left" vertical="center"/>
    </xf>
    <xf numFmtId="0" fontId="42" fillId="0" borderId="7" xfId="5" applyFont="1" applyBorder="1" applyAlignment="1">
      <alignment horizontal="left" vertical="center"/>
    </xf>
    <xf numFmtId="0" fontId="42" fillId="0" borderId="0" xfId="5" applyFont="1" applyAlignment="1">
      <alignment horizontal="left" vertical="center"/>
    </xf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0" fontId="44" fillId="0" borderId="0" xfId="5" applyFont="1" applyAlignment="1">
      <alignment horizontal="center" vertical="center" wrapText="1"/>
    </xf>
    <xf numFmtId="0" fontId="17" fillId="3" borderId="1" xfId="5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0" borderId="13" xfId="5" applyFont="1" applyBorder="1" applyAlignment="1">
      <alignment horizontal="center" vertical="center"/>
    </xf>
    <xf numFmtId="0" fontId="17" fillId="0" borderId="14" xfId="5" applyFont="1" applyBorder="1" applyAlignment="1">
      <alignment horizontal="center" vertical="center"/>
    </xf>
    <xf numFmtId="0" fontId="18" fillId="0" borderId="13" xfId="5" applyFont="1" applyBorder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31" fillId="0" borderId="6" xfId="5" applyFont="1" applyBorder="1" applyAlignment="1">
      <alignment horizontal="right"/>
    </xf>
    <xf numFmtId="49" fontId="17" fillId="3" borderId="1" xfId="5" applyNumberFormat="1" applyFont="1" applyFill="1" applyBorder="1" applyAlignment="1">
      <alignment horizontal="center" vertical="center"/>
    </xf>
    <xf numFmtId="10" fontId="28" fillId="3" borderId="31" xfId="0" applyNumberFormat="1" applyFont="1" applyFill="1" applyBorder="1" applyAlignment="1" applyProtection="1">
      <alignment horizontal="center" vertical="center"/>
      <protection locked="0"/>
    </xf>
    <xf numFmtId="0" fontId="16" fillId="0" borderId="0" xfId="5" applyAlignment="1">
      <alignment horizontal="justify" vertical="justify"/>
    </xf>
    <xf numFmtId="0" fontId="17" fillId="3" borderId="13" xfId="5" applyFont="1" applyFill="1" applyBorder="1" applyAlignment="1">
      <alignment horizontal="center" vertical="center" wrapText="1"/>
    </xf>
    <xf numFmtId="0" fontId="17" fillId="3" borderId="14" xfId="5" applyFont="1" applyFill="1" applyBorder="1" applyAlignment="1">
      <alignment horizontal="center" vertical="center" wrapText="1"/>
    </xf>
    <xf numFmtId="0" fontId="16" fillId="0" borderId="0" xfId="5" applyAlignment="1">
      <alignment horizontal="center" vertical="center"/>
    </xf>
    <xf numFmtId="0" fontId="33" fillId="3" borderId="1" xfId="5" applyFont="1" applyFill="1" applyBorder="1" applyAlignment="1">
      <alignment horizontal="center" vertical="center" wrapText="1"/>
    </xf>
    <xf numFmtId="3" fontId="33" fillId="3" borderId="1" xfId="5" applyNumberFormat="1" applyFont="1" applyFill="1" applyBorder="1" applyAlignment="1">
      <alignment horizontal="center" vertical="center"/>
    </xf>
    <xf numFmtId="0" fontId="32" fillId="3" borderId="1" xfId="5" applyFont="1" applyFill="1" applyBorder="1" applyAlignment="1">
      <alignment horizontal="center" vertical="center" wrapText="1"/>
    </xf>
    <xf numFmtId="166" fontId="17" fillId="3" borderId="1" xfId="5" applyNumberFormat="1" applyFont="1" applyFill="1" applyBorder="1" applyAlignment="1">
      <alignment horizontal="center" vertical="center" wrapText="1"/>
    </xf>
    <xf numFmtId="0" fontId="30" fillId="24" borderId="13" xfId="5" applyFont="1" applyFill="1" applyBorder="1" applyAlignment="1">
      <alignment horizontal="center" vertical="center" wrapText="1"/>
    </xf>
    <xf numFmtId="0" fontId="30" fillId="24" borderId="15" xfId="5" applyFont="1" applyFill="1" applyBorder="1" applyAlignment="1">
      <alignment horizontal="center" vertical="center" wrapText="1"/>
    </xf>
    <xf numFmtId="0" fontId="30" fillId="24" borderId="14" xfId="5" applyFont="1" applyFill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8" fillId="22" borderId="1" xfId="5" applyFont="1" applyFill="1" applyBorder="1" applyAlignment="1">
      <alignment horizontal="center" vertical="center"/>
    </xf>
    <xf numFmtId="0" fontId="33" fillId="3" borderId="1" xfId="5" applyFont="1" applyFill="1" applyBorder="1" applyAlignment="1">
      <alignment horizontal="center" vertical="center"/>
    </xf>
    <xf numFmtId="0" fontId="40" fillId="0" borderId="0" xfId="5" applyFont="1" applyAlignment="1">
      <alignment horizontal="left" vertic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28084" y="42333"/>
          <a:ext cx="7273463" cy="952501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42334</xdr:colOff>
      <xdr:row>41</xdr:row>
      <xdr:rowOff>317500</xdr:rowOff>
    </xdr:from>
    <xdr:to>
      <xdr:col>3</xdr:col>
      <xdr:colOff>148167</xdr:colOff>
      <xdr:row>45</xdr:row>
      <xdr:rowOff>197810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FD633BF8-4DBE-1D34-D61F-CDC4DECC4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334" y="14890750"/>
          <a:ext cx="7503583" cy="11714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306917</xdr:colOff>
      <xdr:row>1</xdr:row>
      <xdr:rowOff>148167</xdr:rowOff>
    </xdr:from>
    <xdr:to>
      <xdr:col>3</xdr:col>
      <xdr:colOff>1128891</xdr:colOff>
      <xdr:row>1</xdr:row>
      <xdr:rowOff>692927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42528" y="282223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158749</xdr:colOff>
      <xdr:row>1</xdr:row>
      <xdr:rowOff>137583</xdr:rowOff>
    </xdr:from>
    <xdr:to>
      <xdr:col>1</xdr:col>
      <xdr:colOff>1481666</xdr:colOff>
      <xdr:row>1</xdr:row>
      <xdr:rowOff>970188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0114EE7D-5D77-4137-9F3F-5A1697D9B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916" y="275166"/>
          <a:ext cx="1322917" cy="832605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2571750</xdr:colOff>
      <xdr:row>1</xdr:row>
      <xdr:rowOff>116417</xdr:rowOff>
    </xdr:from>
    <xdr:to>
      <xdr:col>4</xdr:col>
      <xdr:colOff>182631</xdr:colOff>
      <xdr:row>1</xdr:row>
      <xdr:rowOff>1068918</xdr:rowOff>
    </xdr:to>
    <xdr:pic>
      <xdr:nvPicPr>
        <xdr:cNvPr id="3" name="Imagem 2" descr="Texto&#10;&#10;Descrição gerada automaticamente">
          <a:extLst>
            <a:ext uri="{FF2B5EF4-FFF2-40B4-BE49-F238E27FC236}">
              <a16:creationId xmlns:a16="http://schemas.microsoft.com/office/drawing/2014/main" id="{E5CA0A3F-8101-473E-A121-9E5B84717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917" y="254000"/>
          <a:ext cx="5537797" cy="952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9"/>
  <sheetViews>
    <sheetView showGridLines="0" view="pageBreakPreview" zoomScale="90" zoomScaleNormal="80" zoomScaleSheetLayoutView="90" workbookViewId="0">
      <pane ySplit="3" topLeftCell="A133" activePane="bottomLeft" state="frozen"/>
      <selection pane="bottomLeft" activeCell="B137" sqref="B137:D137"/>
    </sheetView>
  </sheetViews>
  <sheetFormatPr defaultColWidth="9" defaultRowHeight="15" x14ac:dyDescent="0.25"/>
  <cols>
    <col min="1" max="1" width="2.85546875" style="67" customWidth="1"/>
    <col min="2" max="2" width="58.28515625" style="67" customWidth="1"/>
    <col min="3" max="3" width="23.42578125" style="67" customWidth="1"/>
    <col min="4" max="4" width="27.140625" style="67" customWidth="1"/>
    <col min="5" max="5" width="82.28515625" style="67" bestFit="1" customWidth="1"/>
    <col min="6" max="6" width="10.85546875" style="67" customWidth="1"/>
    <col min="7" max="7" width="24.140625" style="67" customWidth="1"/>
    <col min="8" max="8" width="13" style="67" customWidth="1"/>
    <col min="9" max="909" width="8.7109375" style="67" customWidth="1"/>
    <col min="910" max="984" width="11.5703125" style="67" customWidth="1"/>
    <col min="985" max="998" width="8.7109375" style="67" customWidth="1"/>
    <col min="999" max="16384" width="9" style="67"/>
  </cols>
  <sheetData>
    <row r="1" spans="2:8" ht="78" customHeight="1" x14ac:dyDescent="0.25">
      <c r="B1" s="288"/>
      <c r="C1" s="288"/>
      <c r="D1" s="288"/>
    </row>
    <row r="2" spans="2:8" ht="7.5" customHeight="1" x14ac:dyDescent="0.25"/>
    <row r="3" spans="2:8" ht="34.5" customHeight="1" x14ac:dyDescent="0.25">
      <c r="B3" s="281" t="s">
        <v>272</v>
      </c>
      <c r="C3" s="281"/>
      <c r="D3" s="281"/>
    </row>
    <row r="4" spans="2:8" s="68" customFormat="1" ht="21" customHeight="1" x14ac:dyDescent="0.25">
      <c r="B4" s="102" t="s">
        <v>117</v>
      </c>
      <c r="C4" s="213" t="s">
        <v>275</v>
      </c>
      <c r="D4" s="81" t="s">
        <v>280</v>
      </c>
    </row>
    <row r="5" spans="2:8" s="85" customFormat="1" ht="19.899999999999999" customHeight="1" x14ac:dyDescent="0.25">
      <c r="B5" s="78" t="s">
        <v>242</v>
      </c>
      <c r="C5" s="212">
        <v>779</v>
      </c>
      <c r="D5" s="147">
        <f>D16</f>
        <v>725</v>
      </c>
      <c r="E5" s="119"/>
    </row>
    <row r="6" spans="2:8" s="85" customFormat="1" ht="19.899999999999999" customHeight="1" x14ac:dyDescent="0.25">
      <c r="B6" s="78" t="s">
        <v>118</v>
      </c>
      <c r="C6" s="212">
        <v>297</v>
      </c>
      <c r="D6" s="147">
        <f>D22</f>
        <v>273</v>
      </c>
      <c r="E6" s="86"/>
    </row>
    <row r="7" spans="2:8" s="85" customFormat="1" ht="19.899999999999999" customHeight="1" x14ac:dyDescent="0.25">
      <c r="B7" s="78" t="s">
        <v>119</v>
      </c>
      <c r="C7" s="214">
        <v>4225</v>
      </c>
      <c r="D7" s="147">
        <f>D32</f>
        <v>4048</v>
      </c>
      <c r="E7" s="151"/>
    </row>
    <row r="8" spans="2:8" s="85" customFormat="1" ht="19.899999999999999" customHeight="1" x14ac:dyDescent="0.25">
      <c r="B8" s="78" t="s">
        <v>245</v>
      </c>
      <c r="C8" s="212">
        <v>740</v>
      </c>
      <c r="D8" s="147">
        <f>D44</f>
        <v>886</v>
      </c>
      <c r="E8" s="87"/>
    </row>
    <row r="9" spans="2:8" ht="18" customHeight="1" x14ac:dyDescent="0.25">
      <c r="B9" s="97"/>
      <c r="C9" s="97"/>
      <c r="D9" s="97"/>
      <c r="E9" s="103"/>
    </row>
    <row r="10" spans="2:8" ht="25.15" customHeight="1" x14ac:dyDescent="0.25">
      <c r="B10" s="281" t="s">
        <v>120</v>
      </c>
      <c r="C10" s="281"/>
      <c r="D10" s="281"/>
      <c r="E10" s="156"/>
    </row>
    <row r="11" spans="2:8" s="68" customFormat="1" ht="22.5" customHeight="1" x14ac:dyDescent="0.25">
      <c r="B11" s="102" t="s">
        <v>120</v>
      </c>
      <c r="C11" s="213" t="s">
        <v>275</v>
      </c>
      <c r="D11" s="81" t="s">
        <v>280</v>
      </c>
    </row>
    <row r="12" spans="2:8" s="85" customFormat="1" ht="18" customHeight="1" x14ac:dyDescent="0.25">
      <c r="B12" s="78" t="s">
        <v>121</v>
      </c>
      <c r="C12" s="212">
        <v>366</v>
      </c>
      <c r="D12" s="78">
        <v>384</v>
      </c>
      <c r="E12" s="291"/>
      <c r="F12" s="292"/>
      <c r="G12" s="292"/>
      <c r="H12" s="227"/>
    </row>
    <row r="13" spans="2:8" s="85" customFormat="1" ht="18" customHeight="1" x14ac:dyDescent="0.25">
      <c r="B13" s="78" t="s">
        <v>122</v>
      </c>
      <c r="C13" s="212">
        <v>77</v>
      </c>
      <c r="D13" s="78">
        <v>31</v>
      </c>
      <c r="E13" s="291"/>
      <c r="F13" s="292"/>
      <c r="G13" s="292"/>
      <c r="H13" s="227"/>
    </row>
    <row r="14" spans="2:8" s="85" customFormat="1" ht="18" customHeight="1" x14ac:dyDescent="0.25">
      <c r="B14" s="78" t="s">
        <v>115</v>
      </c>
      <c r="C14" s="212">
        <v>327</v>
      </c>
      <c r="D14" s="78">
        <v>299</v>
      </c>
      <c r="E14" s="291"/>
      <c r="F14" s="292"/>
      <c r="G14" s="292"/>
      <c r="H14" s="236"/>
    </row>
    <row r="15" spans="2:8" s="85" customFormat="1" ht="18" customHeight="1" x14ac:dyDescent="0.25">
      <c r="B15" s="78" t="s">
        <v>116</v>
      </c>
      <c r="C15" s="212">
        <v>9</v>
      </c>
      <c r="D15" s="78">
        <v>11</v>
      </c>
      <c r="E15" s="291"/>
      <c r="F15" s="292"/>
      <c r="G15" s="292"/>
      <c r="H15" s="236"/>
    </row>
    <row r="16" spans="2:8" s="85" customFormat="1" ht="18" customHeight="1" x14ac:dyDescent="0.25">
      <c r="B16" s="102" t="s">
        <v>17</v>
      </c>
      <c r="C16" s="213">
        <f>SUM(C12:C15)</f>
        <v>779</v>
      </c>
      <c r="D16" s="102">
        <f>SUM(D12:D15)</f>
        <v>725</v>
      </c>
      <c r="E16" s="241"/>
      <c r="F16" s="130"/>
      <c r="G16" s="130"/>
      <c r="H16" s="227"/>
    </row>
    <row r="17" spans="2:9" s="85" customFormat="1" ht="24" customHeight="1" x14ac:dyDescent="0.25">
      <c r="B17" s="97"/>
      <c r="C17" s="97"/>
      <c r="D17" s="97"/>
    </row>
    <row r="18" spans="2:9" ht="25.15" customHeight="1" x14ac:dyDescent="0.25">
      <c r="B18" s="281" t="s">
        <v>118</v>
      </c>
      <c r="C18" s="281"/>
      <c r="D18" s="281"/>
    </row>
    <row r="19" spans="2:9" s="68" customFormat="1" ht="22.5" customHeight="1" x14ac:dyDescent="0.25">
      <c r="B19" s="102" t="s">
        <v>123</v>
      </c>
      <c r="C19" s="213" t="s">
        <v>275</v>
      </c>
      <c r="D19" s="81" t="s">
        <v>280</v>
      </c>
    </row>
    <row r="20" spans="2:9" s="85" customFormat="1" ht="19.899999999999999" customHeight="1" x14ac:dyDescent="0.25">
      <c r="B20" s="78" t="s">
        <v>121</v>
      </c>
      <c r="C20" s="212">
        <v>220</v>
      </c>
      <c r="D20" s="210">
        <v>245</v>
      </c>
      <c r="E20" s="119"/>
    </row>
    <row r="21" spans="2:9" s="85" customFormat="1" ht="19.899999999999999" customHeight="1" x14ac:dyDescent="0.25">
      <c r="B21" s="78" t="s">
        <v>122</v>
      </c>
      <c r="C21" s="212">
        <v>77</v>
      </c>
      <c r="D21" s="210">
        <v>28</v>
      </c>
      <c r="E21" s="119"/>
    </row>
    <row r="22" spans="2:9" s="68" customFormat="1" ht="22.5" customHeight="1" x14ac:dyDescent="0.25">
      <c r="B22" s="102" t="s">
        <v>17</v>
      </c>
      <c r="C22" s="213">
        <f>SUM(C20:C21)</f>
        <v>297</v>
      </c>
      <c r="D22" s="102">
        <f>SUM(D20:D21)</f>
        <v>273</v>
      </c>
      <c r="E22" s="241"/>
    </row>
    <row r="23" spans="2:9" s="85" customFormat="1" ht="19.899999999999999" customHeight="1" x14ac:dyDescent="0.25">
      <c r="B23" s="78" t="s">
        <v>235</v>
      </c>
      <c r="C23" s="212" t="s">
        <v>276</v>
      </c>
      <c r="D23" s="210">
        <v>174</v>
      </c>
      <c r="E23" s="241"/>
    </row>
    <row r="24" spans="2:9" s="85" customFormat="1" ht="19.899999999999999" customHeight="1" x14ac:dyDescent="0.25">
      <c r="B24" s="102" t="s">
        <v>236</v>
      </c>
      <c r="C24" s="213">
        <f>C22</f>
        <v>297</v>
      </c>
      <c r="D24" s="102">
        <f>D22+D23</f>
        <v>447</v>
      </c>
      <c r="E24" s="241"/>
    </row>
    <row r="25" spans="2:9" ht="18" customHeight="1" x14ac:dyDescent="0.25">
      <c r="B25" s="97"/>
      <c r="C25" s="97"/>
      <c r="D25" s="97"/>
      <c r="E25" s="103"/>
      <c r="I25" s="85"/>
    </row>
    <row r="26" spans="2:9" ht="25.15" customHeight="1" x14ac:dyDescent="0.25">
      <c r="B26" s="281" t="s">
        <v>148</v>
      </c>
      <c r="C26" s="281"/>
      <c r="D26" s="281"/>
    </row>
    <row r="27" spans="2:9" s="68" customFormat="1" ht="22.5" customHeight="1" x14ac:dyDescent="0.25">
      <c r="B27" s="102" t="s">
        <v>124</v>
      </c>
      <c r="C27" s="213" t="s">
        <v>275</v>
      </c>
      <c r="D27" s="81" t="s">
        <v>280</v>
      </c>
      <c r="I27" s="67"/>
    </row>
    <row r="28" spans="2:9" s="85" customFormat="1" ht="17.100000000000001" customHeight="1" x14ac:dyDescent="0.25">
      <c r="B28" s="78" t="s">
        <v>125</v>
      </c>
      <c r="C28" s="214">
        <v>2500</v>
      </c>
      <c r="D28" s="147">
        <f>D103</f>
        <v>2332</v>
      </c>
      <c r="E28" s="240"/>
      <c r="I28" s="68"/>
    </row>
    <row r="29" spans="2:9" s="85" customFormat="1" ht="17.100000000000001" customHeight="1" x14ac:dyDescent="0.25">
      <c r="B29" s="78" t="s">
        <v>126</v>
      </c>
      <c r="C29" s="214">
        <v>1000</v>
      </c>
      <c r="D29" s="147">
        <f>D117</f>
        <v>1028</v>
      </c>
      <c r="E29" s="240"/>
    </row>
    <row r="30" spans="2:9" s="85" customFormat="1" ht="17.100000000000001" customHeight="1" x14ac:dyDescent="0.25">
      <c r="B30" s="78" t="s">
        <v>257</v>
      </c>
      <c r="C30" s="212">
        <v>594</v>
      </c>
      <c r="D30" s="147">
        <v>625</v>
      </c>
      <c r="E30" s="153"/>
    </row>
    <row r="31" spans="2:9" s="85" customFormat="1" ht="17.100000000000001" customHeight="1" x14ac:dyDescent="0.25">
      <c r="B31" s="78" t="s">
        <v>256</v>
      </c>
      <c r="C31" s="212">
        <v>131</v>
      </c>
      <c r="D31" s="147">
        <v>63</v>
      </c>
      <c r="E31" s="153"/>
      <c r="F31" s="227"/>
    </row>
    <row r="32" spans="2:9" s="68" customFormat="1" ht="21.75" customHeight="1" x14ac:dyDescent="0.25">
      <c r="B32" s="102" t="s">
        <v>17</v>
      </c>
      <c r="C32" s="215">
        <f>SUM(C28:C31)</f>
        <v>4225</v>
      </c>
      <c r="D32" s="118">
        <f>SUM(D28:D31)</f>
        <v>4048</v>
      </c>
      <c r="E32" s="241"/>
      <c r="F32" s="242"/>
      <c r="G32" s="242"/>
      <c r="I32" s="85"/>
    </row>
    <row r="33" spans="2:9" s="85" customFormat="1" ht="21.75" customHeight="1" x14ac:dyDescent="0.25">
      <c r="B33" s="97"/>
      <c r="C33" s="97"/>
      <c r="D33" s="97"/>
      <c r="E33" s="241"/>
      <c r="F33" s="242"/>
      <c r="G33" s="242"/>
    </row>
    <row r="34" spans="2:9" ht="25.15" customHeight="1" x14ac:dyDescent="0.25">
      <c r="B34" s="283" t="s">
        <v>245</v>
      </c>
      <c r="C34" s="284"/>
      <c r="D34" s="285"/>
    </row>
    <row r="35" spans="2:9" s="68" customFormat="1" ht="22.5" customHeight="1" x14ac:dyDescent="0.25">
      <c r="B35" s="102" t="s">
        <v>151</v>
      </c>
      <c r="C35" s="213" t="s">
        <v>275</v>
      </c>
      <c r="D35" s="81" t="s">
        <v>280</v>
      </c>
      <c r="I35" s="67"/>
    </row>
    <row r="36" spans="2:9" s="85" customFormat="1" ht="15.95" customHeight="1" x14ac:dyDescent="0.25">
      <c r="B36" s="101" t="s">
        <v>129</v>
      </c>
      <c r="C36" s="216">
        <v>15</v>
      </c>
      <c r="D36" s="226">
        <v>0</v>
      </c>
      <c r="E36" s="153"/>
      <c r="F36" s="153"/>
      <c r="G36" s="153"/>
      <c r="I36" s="68"/>
    </row>
    <row r="37" spans="2:9" s="85" customFormat="1" ht="15.95" customHeight="1" x14ac:dyDescent="0.25">
      <c r="B37" s="111" t="s">
        <v>90</v>
      </c>
      <c r="C37" s="217">
        <v>15</v>
      </c>
      <c r="D37" s="226">
        <v>6</v>
      </c>
      <c r="E37" s="153"/>
      <c r="F37" s="153"/>
      <c r="G37" s="153"/>
    </row>
    <row r="38" spans="2:9" s="85" customFormat="1" ht="15.95" customHeight="1" x14ac:dyDescent="0.25">
      <c r="B38" s="111" t="s">
        <v>91</v>
      </c>
      <c r="C38" s="217">
        <v>40</v>
      </c>
      <c r="D38" s="226">
        <v>27</v>
      </c>
      <c r="E38" s="153"/>
      <c r="F38" s="153"/>
      <c r="G38" s="153"/>
    </row>
    <row r="39" spans="2:9" s="85" customFormat="1" ht="15.95" customHeight="1" x14ac:dyDescent="0.25">
      <c r="B39" s="111" t="s">
        <v>52</v>
      </c>
      <c r="C39" s="217">
        <v>80</v>
      </c>
      <c r="D39" s="226">
        <v>41</v>
      </c>
      <c r="E39" s="248"/>
      <c r="F39" s="153"/>
      <c r="G39" s="153"/>
    </row>
    <row r="40" spans="2:9" s="85" customFormat="1" ht="15.95" customHeight="1" x14ac:dyDescent="0.25">
      <c r="B40" s="111" t="s">
        <v>92</v>
      </c>
      <c r="C40" s="217">
        <v>80</v>
      </c>
      <c r="D40" s="226">
        <v>67</v>
      </c>
      <c r="E40" s="153"/>
      <c r="F40" s="153"/>
      <c r="G40" s="153"/>
    </row>
    <row r="41" spans="2:9" s="85" customFormat="1" ht="15.95" customHeight="1" x14ac:dyDescent="0.25">
      <c r="B41" s="208" t="s">
        <v>93</v>
      </c>
      <c r="C41" s="218">
        <v>200</v>
      </c>
      <c r="D41" s="226">
        <v>102</v>
      </c>
      <c r="E41" s="248"/>
      <c r="F41" s="153"/>
      <c r="G41" s="153"/>
    </row>
    <row r="42" spans="2:9" s="85" customFormat="1" ht="15.95" customHeight="1" x14ac:dyDescent="0.25">
      <c r="B42" s="111" t="s">
        <v>51</v>
      </c>
      <c r="C42" s="217">
        <v>110</v>
      </c>
      <c r="D42" s="226">
        <v>47</v>
      </c>
      <c r="E42" s="248"/>
      <c r="F42" s="153"/>
      <c r="G42" s="153"/>
    </row>
    <row r="43" spans="2:9" s="85" customFormat="1" ht="15.95" customHeight="1" x14ac:dyDescent="0.25">
      <c r="B43" s="111" t="s">
        <v>258</v>
      </c>
      <c r="C43" s="217">
        <v>200</v>
      </c>
      <c r="D43" s="226">
        <v>596</v>
      </c>
      <c r="E43" s="153"/>
      <c r="F43" s="153"/>
      <c r="G43" s="153"/>
    </row>
    <row r="44" spans="2:9" s="68" customFormat="1" ht="22.5" customHeight="1" x14ac:dyDescent="0.25">
      <c r="B44" s="102" t="s">
        <v>17</v>
      </c>
      <c r="C44" s="213">
        <f>SUM(C36:C43)</f>
        <v>740</v>
      </c>
      <c r="D44" s="102">
        <f>SUM(D36:D43)</f>
        <v>886</v>
      </c>
      <c r="E44" s="153"/>
      <c r="G44" s="150"/>
      <c r="I44" s="85"/>
    </row>
    <row r="45" spans="2:9" s="68" customFormat="1" ht="22.5" customHeight="1" x14ac:dyDescent="0.25">
      <c r="B45" s="106"/>
      <c r="C45" s="106"/>
      <c r="D45" s="107"/>
      <c r="I45" s="85"/>
    </row>
    <row r="46" spans="2:9" s="68" customFormat="1" ht="22.5" customHeight="1" x14ac:dyDescent="0.25">
      <c r="B46" s="283" t="s">
        <v>244</v>
      </c>
      <c r="C46" s="284"/>
      <c r="D46" s="285"/>
      <c r="I46" s="85"/>
    </row>
    <row r="47" spans="2:9" s="68" customFormat="1" ht="18" customHeight="1" x14ac:dyDescent="0.25">
      <c r="B47" s="102" t="s">
        <v>151</v>
      </c>
      <c r="C47" s="268" t="s">
        <v>281</v>
      </c>
      <c r="D47" s="269"/>
      <c r="I47" s="85"/>
    </row>
    <row r="48" spans="2:9" s="68" customFormat="1" ht="15.75" x14ac:dyDescent="0.25">
      <c r="B48" s="101" t="s">
        <v>129</v>
      </c>
      <c r="C48" s="275">
        <v>8</v>
      </c>
      <c r="D48" s="276"/>
      <c r="I48" s="85"/>
    </row>
    <row r="49" spans="2:9" s="68" customFormat="1" ht="15.75" x14ac:dyDescent="0.25">
      <c r="B49" s="111" t="s">
        <v>90</v>
      </c>
      <c r="C49" s="275">
        <v>4</v>
      </c>
      <c r="D49" s="276"/>
      <c r="I49" s="85"/>
    </row>
    <row r="50" spans="2:9" s="68" customFormat="1" ht="15.75" x14ac:dyDescent="0.25">
      <c r="B50" s="111" t="s">
        <v>91</v>
      </c>
      <c r="C50" s="275">
        <v>16</v>
      </c>
      <c r="D50" s="276"/>
      <c r="I50" s="85"/>
    </row>
    <row r="51" spans="2:9" s="68" customFormat="1" ht="15.75" x14ac:dyDescent="0.25">
      <c r="B51" s="111" t="s">
        <v>52</v>
      </c>
      <c r="C51" s="275">
        <v>20</v>
      </c>
      <c r="D51" s="276"/>
      <c r="I51" s="85"/>
    </row>
    <row r="52" spans="2:9" s="68" customFormat="1" ht="15.75" x14ac:dyDescent="0.25">
      <c r="B52" s="111" t="s">
        <v>92</v>
      </c>
      <c r="C52" s="275">
        <v>8</v>
      </c>
      <c r="D52" s="276"/>
      <c r="I52" s="85"/>
    </row>
    <row r="53" spans="2:9" s="68" customFormat="1" ht="15.75" x14ac:dyDescent="0.25">
      <c r="B53" s="111" t="s">
        <v>93</v>
      </c>
      <c r="C53" s="275">
        <v>105</v>
      </c>
      <c r="D53" s="276"/>
      <c r="I53" s="85"/>
    </row>
    <row r="54" spans="2:9" s="68" customFormat="1" ht="15.75" x14ac:dyDescent="0.25">
      <c r="B54" s="111" t="s">
        <v>51</v>
      </c>
      <c r="C54" s="275">
        <v>40</v>
      </c>
      <c r="D54" s="276"/>
      <c r="I54" s="85"/>
    </row>
    <row r="55" spans="2:9" s="68" customFormat="1" ht="15.75" x14ac:dyDescent="0.25">
      <c r="B55" s="111" t="s">
        <v>258</v>
      </c>
      <c r="C55" s="275">
        <v>101</v>
      </c>
      <c r="D55" s="276"/>
      <c r="I55" s="85"/>
    </row>
    <row r="56" spans="2:9" s="68" customFormat="1" ht="20.25" customHeight="1" x14ac:dyDescent="0.25">
      <c r="B56" s="102" t="s">
        <v>17</v>
      </c>
      <c r="C56" s="277">
        <f>SUM(C48:D55)</f>
        <v>302</v>
      </c>
      <c r="D56" s="278"/>
      <c r="E56" s="241"/>
      <c r="I56" s="85"/>
    </row>
    <row r="57" spans="2:9" s="68" customFormat="1" ht="18.95" customHeight="1" x14ac:dyDescent="0.25">
      <c r="B57" s="106"/>
      <c r="C57" s="106"/>
      <c r="D57" s="107"/>
      <c r="I57" s="85"/>
    </row>
    <row r="58" spans="2:9" s="68" customFormat="1" ht="22.5" customHeight="1" x14ac:dyDescent="0.25">
      <c r="B58" s="281" t="s">
        <v>244</v>
      </c>
      <c r="C58" s="281"/>
      <c r="D58" s="281"/>
      <c r="I58" s="85"/>
    </row>
    <row r="59" spans="2:9" s="68" customFormat="1" ht="36" customHeight="1" x14ac:dyDescent="0.25">
      <c r="B59" s="102" t="s">
        <v>151</v>
      </c>
      <c r="C59" s="268" t="s">
        <v>282</v>
      </c>
      <c r="D59" s="269"/>
      <c r="I59" s="85"/>
    </row>
    <row r="60" spans="2:9" s="68" customFormat="1" ht="15.75" x14ac:dyDescent="0.25">
      <c r="B60" s="101" t="s">
        <v>129</v>
      </c>
      <c r="C60" s="275">
        <v>8</v>
      </c>
      <c r="D60" s="276"/>
      <c r="I60" s="85"/>
    </row>
    <row r="61" spans="2:9" s="68" customFormat="1" ht="15.75" x14ac:dyDescent="0.25">
      <c r="B61" s="111" t="s">
        <v>90</v>
      </c>
      <c r="C61" s="275">
        <v>12</v>
      </c>
      <c r="D61" s="276"/>
      <c r="I61" s="85"/>
    </row>
    <row r="62" spans="2:9" s="68" customFormat="1" ht="15.75" x14ac:dyDescent="0.25">
      <c r="B62" s="111" t="s">
        <v>91</v>
      </c>
      <c r="C62" s="275">
        <v>32</v>
      </c>
      <c r="D62" s="276"/>
      <c r="I62" s="85"/>
    </row>
    <row r="63" spans="2:9" s="68" customFormat="1" ht="15.75" x14ac:dyDescent="0.25">
      <c r="B63" s="111" t="s">
        <v>52</v>
      </c>
      <c r="C63" s="275">
        <v>102</v>
      </c>
      <c r="D63" s="276"/>
      <c r="I63" s="85"/>
    </row>
    <row r="64" spans="2:9" s="68" customFormat="1" ht="15.75" x14ac:dyDescent="0.25">
      <c r="B64" s="111" t="s">
        <v>92</v>
      </c>
      <c r="C64" s="275">
        <v>75</v>
      </c>
      <c r="D64" s="276"/>
      <c r="I64" s="85"/>
    </row>
    <row r="65" spans="2:9" s="68" customFormat="1" ht="15.75" x14ac:dyDescent="0.25">
      <c r="B65" s="111" t="s">
        <v>93</v>
      </c>
      <c r="C65" s="275">
        <v>120</v>
      </c>
      <c r="D65" s="276"/>
      <c r="I65" s="85"/>
    </row>
    <row r="66" spans="2:9" s="68" customFormat="1" ht="15.75" x14ac:dyDescent="0.25">
      <c r="B66" s="111" t="s">
        <v>51</v>
      </c>
      <c r="C66" s="275">
        <v>81</v>
      </c>
      <c r="D66" s="276"/>
      <c r="I66" s="85"/>
    </row>
    <row r="67" spans="2:9" s="68" customFormat="1" ht="15.75" x14ac:dyDescent="0.25">
      <c r="B67" s="111" t="s">
        <v>258</v>
      </c>
      <c r="C67" s="275">
        <v>588</v>
      </c>
      <c r="D67" s="276"/>
      <c r="I67" s="85"/>
    </row>
    <row r="68" spans="2:9" s="68" customFormat="1" ht="21.75" customHeight="1" x14ac:dyDescent="0.25">
      <c r="B68" s="102" t="s">
        <v>17</v>
      </c>
      <c r="C68" s="277">
        <f>SUM(C60:D67)</f>
        <v>1018</v>
      </c>
      <c r="D68" s="278"/>
      <c r="E68" s="241"/>
      <c r="I68" s="85"/>
    </row>
    <row r="69" spans="2:9" ht="23.25" customHeight="1" x14ac:dyDescent="0.25">
      <c r="B69" s="97"/>
      <c r="C69" s="97"/>
      <c r="D69" s="97"/>
      <c r="E69" s="103"/>
      <c r="I69" s="68"/>
    </row>
    <row r="70" spans="2:9" ht="23.25" customHeight="1" x14ac:dyDescent="0.25">
      <c r="B70" s="283" t="s">
        <v>259</v>
      </c>
      <c r="C70" s="284"/>
      <c r="D70" s="285"/>
      <c r="E70" s="103"/>
      <c r="I70" s="68"/>
    </row>
    <row r="71" spans="2:9" ht="21.75" customHeight="1" x14ac:dyDescent="0.25">
      <c r="B71" s="102" t="s">
        <v>260</v>
      </c>
      <c r="C71" s="268" t="s">
        <v>280</v>
      </c>
      <c r="D71" s="269"/>
      <c r="E71" s="103"/>
      <c r="I71" s="68"/>
    </row>
    <row r="72" spans="2:9" ht="20.25" customHeight="1" x14ac:dyDescent="0.25">
      <c r="B72" s="101" t="s">
        <v>261</v>
      </c>
      <c r="C72" s="279">
        <v>17269</v>
      </c>
      <c r="D72" s="263"/>
      <c r="E72" s="289"/>
      <c r="F72" s="290"/>
      <c r="G72" s="290"/>
      <c r="I72" s="68"/>
    </row>
    <row r="73" spans="2:9" ht="20.25" customHeight="1" x14ac:dyDescent="0.25">
      <c r="B73" s="97"/>
      <c r="C73" s="97"/>
      <c r="D73" s="97"/>
      <c r="E73" s="103"/>
      <c r="I73" s="68"/>
    </row>
    <row r="74" spans="2:9" ht="25.15" customHeight="1" x14ac:dyDescent="0.25">
      <c r="B74" s="281" t="s">
        <v>152</v>
      </c>
      <c r="C74" s="281"/>
      <c r="D74" s="281"/>
    </row>
    <row r="75" spans="2:9" s="68" customFormat="1" ht="22.5" customHeight="1" x14ac:dyDescent="0.25">
      <c r="B75" s="102" t="s">
        <v>153</v>
      </c>
      <c r="C75" s="213" t="s">
        <v>275</v>
      </c>
      <c r="D75" s="81" t="s">
        <v>280</v>
      </c>
      <c r="I75" s="67"/>
    </row>
    <row r="76" spans="2:9" s="85" customFormat="1" ht="15.95" customHeight="1" x14ac:dyDescent="0.25">
      <c r="B76" s="95" t="s">
        <v>94</v>
      </c>
      <c r="C76" s="272">
        <v>2500</v>
      </c>
      <c r="D76" s="226">
        <v>81</v>
      </c>
      <c r="E76" s="152"/>
      <c r="I76" s="68"/>
    </row>
    <row r="77" spans="2:9" s="85" customFormat="1" ht="15.95" customHeight="1" x14ac:dyDescent="0.25">
      <c r="B77" s="95" t="s">
        <v>254</v>
      </c>
      <c r="C77" s="273"/>
      <c r="D77" s="226">
        <v>155</v>
      </c>
      <c r="E77" s="152"/>
    </row>
    <row r="78" spans="2:9" s="85" customFormat="1" ht="15.95" customHeight="1" x14ac:dyDescent="0.25">
      <c r="B78" s="95" t="s">
        <v>95</v>
      </c>
      <c r="C78" s="273"/>
      <c r="D78" s="226">
        <v>315</v>
      </c>
      <c r="E78" s="152"/>
    </row>
    <row r="79" spans="2:9" s="85" customFormat="1" ht="15.95" customHeight="1" x14ac:dyDescent="0.25">
      <c r="B79" s="95" t="s">
        <v>262</v>
      </c>
      <c r="C79" s="273"/>
      <c r="D79" s="226">
        <v>84</v>
      </c>
      <c r="E79" s="152"/>
    </row>
    <row r="80" spans="2:9" s="85" customFormat="1" ht="15.95" customHeight="1" x14ac:dyDescent="0.25">
      <c r="B80" s="95" t="s">
        <v>228</v>
      </c>
      <c r="C80" s="273"/>
      <c r="D80" s="226">
        <v>19</v>
      </c>
      <c r="E80" s="152"/>
    </row>
    <row r="81" spans="2:5" s="85" customFormat="1" ht="15.95" customHeight="1" x14ac:dyDescent="0.25">
      <c r="B81" s="95" t="s">
        <v>263</v>
      </c>
      <c r="C81" s="273"/>
      <c r="D81" s="226">
        <v>55</v>
      </c>
      <c r="E81" s="152"/>
    </row>
    <row r="82" spans="2:5" s="85" customFormat="1" ht="15.95" customHeight="1" x14ac:dyDescent="0.25">
      <c r="B82" s="95" t="s">
        <v>96</v>
      </c>
      <c r="C82" s="273"/>
      <c r="D82" s="226">
        <v>77</v>
      </c>
      <c r="E82" s="205"/>
    </row>
    <row r="83" spans="2:5" s="85" customFormat="1" ht="15.95" customHeight="1" x14ac:dyDescent="0.25">
      <c r="B83" s="95" t="s">
        <v>97</v>
      </c>
      <c r="C83" s="273"/>
      <c r="D83" s="226">
        <v>250</v>
      </c>
      <c r="E83" s="228"/>
    </row>
    <row r="84" spans="2:5" s="85" customFormat="1" ht="15.95" customHeight="1" x14ac:dyDescent="0.25">
      <c r="B84" s="95" t="s">
        <v>264</v>
      </c>
      <c r="C84" s="273"/>
      <c r="D84" s="226">
        <v>52</v>
      </c>
      <c r="E84" s="228"/>
    </row>
    <row r="85" spans="2:5" s="85" customFormat="1" ht="15.95" customHeight="1" x14ac:dyDescent="0.25">
      <c r="B85" s="95" t="s">
        <v>98</v>
      </c>
      <c r="C85" s="273"/>
      <c r="D85" s="226">
        <v>62</v>
      </c>
      <c r="E85" s="152"/>
    </row>
    <row r="86" spans="2:5" s="85" customFormat="1" ht="15.95" customHeight="1" x14ac:dyDescent="0.25">
      <c r="B86" s="95" t="s">
        <v>99</v>
      </c>
      <c r="C86" s="273"/>
      <c r="D86" s="226">
        <v>0</v>
      </c>
      <c r="E86" s="152"/>
    </row>
    <row r="87" spans="2:5" s="85" customFormat="1" ht="15.95" customHeight="1" x14ac:dyDescent="0.25">
      <c r="B87" s="95" t="s">
        <v>100</v>
      </c>
      <c r="C87" s="273"/>
      <c r="D87" s="226">
        <v>108</v>
      </c>
      <c r="E87" s="152"/>
    </row>
    <row r="88" spans="2:5" s="85" customFormat="1" ht="15.95" customHeight="1" x14ac:dyDescent="0.25">
      <c r="B88" s="95" t="s">
        <v>101</v>
      </c>
      <c r="C88" s="273"/>
      <c r="D88" s="226">
        <v>112</v>
      </c>
      <c r="E88" s="153"/>
    </row>
    <row r="89" spans="2:5" s="85" customFormat="1" ht="15.95" customHeight="1" x14ac:dyDescent="0.25">
      <c r="B89" s="95" t="s">
        <v>102</v>
      </c>
      <c r="C89" s="273"/>
      <c r="D89" s="226">
        <v>0</v>
      </c>
      <c r="E89" s="152"/>
    </row>
    <row r="90" spans="2:5" s="85" customFormat="1" ht="15.95" customHeight="1" x14ac:dyDescent="0.25">
      <c r="B90" s="95" t="s">
        <v>103</v>
      </c>
      <c r="C90" s="273"/>
      <c r="D90" s="226">
        <v>510</v>
      </c>
      <c r="E90" s="153"/>
    </row>
    <row r="91" spans="2:5" s="85" customFormat="1" ht="15.95" customHeight="1" x14ac:dyDescent="0.25">
      <c r="B91" s="95" t="s">
        <v>104</v>
      </c>
      <c r="C91" s="273"/>
      <c r="D91" s="226">
        <v>139</v>
      </c>
      <c r="E91" s="152"/>
    </row>
    <row r="92" spans="2:5" s="85" customFormat="1" ht="15.95" customHeight="1" x14ac:dyDescent="0.25">
      <c r="B92" s="95" t="s">
        <v>105</v>
      </c>
      <c r="C92" s="273"/>
      <c r="D92" s="226">
        <v>119</v>
      </c>
      <c r="E92" s="152"/>
    </row>
    <row r="93" spans="2:5" s="85" customFormat="1" ht="15.95" customHeight="1" x14ac:dyDescent="0.25">
      <c r="B93" s="95" t="s">
        <v>106</v>
      </c>
      <c r="C93" s="273"/>
      <c r="D93" s="226">
        <v>47</v>
      </c>
      <c r="E93" s="152"/>
    </row>
    <row r="94" spans="2:5" s="85" customFormat="1" ht="15.95" customHeight="1" x14ac:dyDescent="0.25">
      <c r="B94" s="95" t="s">
        <v>107</v>
      </c>
      <c r="C94" s="273"/>
      <c r="D94" s="226">
        <v>116</v>
      </c>
      <c r="E94" s="152"/>
    </row>
    <row r="95" spans="2:5" s="85" customFormat="1" ht="15.95" customHeight="1" x14ac:dyDescent="0.25">
      <c r="B95" s="95" t="s">
        <v>229</v>
      </c>
      <c r="C95" s="273"/>
      <c r="D95" s="226">
        <v>31</v>
      </c>
      <c r="E95" s="152"/>
    </row>
    <row r="96" spans="2:5" s="85" customFormat="1" ht="15.95" customHeight="1" x14ac:dyDescent="0.25">
      <c r="B96" s="149" t="s">
        <v>265</v>
      </c>
      <c r="C96" s="273"/>
      <c r="D96" s="190">
        <v>0</v>
      </c>
      <c r="E96" s="152"/>
    </row>
    <row r="97" spans="2:9" s="85" customFormat="1" ht="15.95" customHeight="1" x14ac:dyDescent="0.25">
      <c r="B97" s="149" t="s">
        <v>266</v>
      </c>
      <c r="C97" s="273"/>
      <c r="D97" s="190">
        <v>0</v>
      </c>
      <c r="E97" s="152"/>
    </row>
    <row r="98" spans="2:9" s="85" customFormat="1" ht="15.95" customHeight="1" x14ac:dyDescent="0.25">
      <c r="B98" s="149" t="s">
        <v>267</v>
      </c>
      <c r="C98" s="273"/>
      <c r="D98" s="190">
        <v>0</v>
      </c>
      <c r="E98" s="152"/>
    </row>
    <row r="99" spans="2:9" s="85" customFormat="1" ht="15.95" customHeight="1" x14ac:dyDescent="0.25">
      <c r="B99" s="149" t="s">
        <v>268</v>
      </c>
      <c r="C99" s="273"/>
      <c r="D99" s="190">
        <v>0</v>
      </c>
      <c r="E99" s="152"/>
    </row>
    <row r="100" spans="2:9" s="85" customFormat="1" ht="15.95" customHeight="1" x14ac:dyDescent="0.25">
      <c r="B100" s="149" t="s">
        <v>269</v>
      </c>
      <c r="C100" s="273"/>
      <c r="D100" s="190">
        <v>0</v>
      </c>
      <c r="E100" s="152"/>
    </row>
    <row r="101" spans="2:9" s="85" customFormat="1" ht="15.95" customHeight="1" x14ac:dyDescent="0.25">
      <c r="B101" s="149" t="s">
        <v>270</v>
      </c>
      <c r="C101" s="273"/>
      <c r="D101" s="190">
        <v>0</v>
      </c>
      <c r="E101" s="152"/>
    </row>
    <row r="102" spans="2:9" s="85" customFormat="1" ht="15.95" customHeight="1" x14ac:dyDescent="0.25">
      <c r="B102" s="149" t="s">
        <v>271</v>
      </c>
      <c r="C102" s="273"/>
      <c r="D102" s="190">
        <v>0</v>
      </c>
      <c r="E102" s="152"/>
    </row>
    <row r="103" spans="2:9" s="68" customFormat="1" ht="19.5" customHeight="1" x14ac:dyDescent="0.25">
      <c r="B103" s="102" t="s">
        <v>17</v>
      </c>
      <c r="C103" s="274"/>
      <c r="D103" s="209">
        <f>SUM(D76:D102)</f>
        <v>2332</v>
      </c>
      <c r="E103" s="241"/>
      <c r="I103" s="85"/>
    </row>
    <row r="104" spans="2:9" ht="12" customHeight="1" x14ac:dyDescent="0.25">
      <c r="B104" s="97"/>
      <c r="C104" s="97"/>
      <c r="D104" s="97"/>
      <c r="E104" s="103"/>
      <c r="I104" s="68"/>
    </row>
    <row r="105" spans="2:9" ht="25.15" customHeight="1" x14ac:dyDescent="0.25">
      <c r="B105" s="281" t="s">
        <v>154</v>
      </c>
      <c r="C105" s="281"/>
      <c r="D105" s="281"/>
    </row>
    <row r="106" spans="2:9" s="68" customFormat="1" ht="20.25" customHeight="1" x14ac:dyDescent="0.25">
      <c r="B106" s="102" t="s">
        <v>155</v>
      </c>
      <c r="C106" s="213" t="s">
        <v>275</v>
      </c>
      <c r="D106" s="81" t="s">
        <v>280</v>
      </c>
      <c r="E106" s="117"/>
      <c r="I106" s="67"/>
    </row>
    <row r="107" spans="2:9" s="96" customFormat="1" ht="15.95" customHeight="1" x14ac:dyDescent="0.25">
      <c r="B107" s="95" t="s">
        <v>252</v>
      </c>
      <c r="C107" s="272">
        <v>1000</v>
      </c>
      <c r="D107" s="230">
        <v>162</v>
      </c>
      <c r="E107" s="251"/>
      <c r="I107" s="68"/>
    </row>
    <row r="108" spans="2:9" s="96" customFormat="1" ht="15.95" customHeight="1" x14ac:dyDescent="0.25">
      <c r="B108" s="95" t="s">
        <v>253</v>
      </c>
      <c r="C108" s="273"/>
      <c r="D108" s="230">
        <v>24</v>
      </c>
      <c r="E108" s="251"/>
      <c r="I108" s="68"/>
    </row>
    <row r="109" spans="2:9" s="96" customFormat="1" ht="15.95" customHeight="1" x14ac:dyDescent="0.25">
      <c r="B109" s="95" t="s">
        <v>108</v>
      </c>
      <c r="C109" s="273"/>
      <c r="D109" s="230">
        <v>1</v>
      </c>
      <c r="E109" s="183"/>
    </row>
    <row r="110" spans="2:9" s="96" customFormat="1" ht="15.95" customHeight="1" x14ac:dyDescent="0.25">
      <c r="B110" s="95" t="s">
        <v>109</v>
      </c>
      <c r="C110" s="273"/>
      <c r="D110" s="230">
        <v>69</v>
      </c>
      <c r="E110" s="183"/>
    </row>
    <row r="111" spans="2:9" s="96" customFormat="1" ht="15.95" customHeight="1" x14ac:dyDescent="0.25">
      <c r="B111" s="95" t="s">
        <v>110</v>
      </c>
      <c r="C111" s="273"/>
      <c r="D111" s="230">
        <v>86</v>
      </c>
      <c r="E111" s="183"/>
    </row>
    <row r="112" spans="2:9" s="96" customFormat="1" ht="15.95" customHeight="1" x14ac:dyDescent="0.25">
      <c r="B112" s="95" t="s">
        <v>111</v>
      </c>
      <c r="C112" s="273"/>
      <c r="D112" s="230">
        <v>108</v>
      </c>
      <c r="E112" s="183"/>
    </row>
    <row r="113" spans="2:9" s="96" customFormat="1" ht="15.95" customHeight="1" x14ac:dyDescent="0.25">
      <c r="B113" s="95" t="s">
        <v>112</v>
      </c>
      <c r="C113" s="273"/>
      <c r="D113" s="230">
        <v>307</v>
      </c>
      <c r="E113" s="185"/>
      <c r="G113" s="154"/>
    </row>
    <row r="114" spans="2:9" s="96" customFormat="1" ht="15.95" customHeight="1" x14ac:dyDescent="0.25">
      <c r="B114" s="95" t="s">
        <v>113</v>
      </c>
      <c r="C114" s="273"/>
      <c r="D114" s="230">
        <v>53</v>
      </c>
      <c r="E114" s="183"/>
    </row>
    <row r="115" spans="2:9" s="96" customFormat="1" ht="15.95" customHeight="1" x14ac:dyDescent="0.25">
      <c r="B115" s="95" t="s">
        <v>227</v>
      </c>
      <c r="C115" s="273"/>
      <c r="D115" s="230">
        <v>172</v>
      </c>
      <c r="E115" s="185"/>
    </row>
    <row r="116" spans="2:9" s="96" customFormat="1" ht="15.95" customHeight="1" x14ac:dyDescent="0.25">
      <c r="B116" s="95" t="s">
        <v>114</v>
      </c>
      <c r="C116" s="273"/>
      <c r="D116" s="231">
        <v>46</v>
      </c>
      <c r="E116" s="183"/>
    </row>
    <row r="117" spans="2:9" s="68" customFormat="1" ht="20.25" customHeight="1" x14ac:dyDescent="0.25">
      <c r="B117" s="102" t="s">
        <v>17</v>
      </c>
      <c r="C117" s="274"/>
      <c r="D117" s="219">
        <f>SUM(D107:D116)</f>
        <v>1028</v>
      </c>
      <c r="E117" s="243"/>
      <c r="F117" s="229"/>
      <c r="G117" s="186"/>
      <c r="H117" s="206"/>
      <c r="I117" s="96"/>
    </row>
    <row r="118" spans="2:9" ht="20.25" customHeight="1" x14ac:dyDescent="0.25">
      <c r="G118" s="207"/>
      <c r="I118" s="68"/>
    </row>
    <row r="119" spans="2:9" ht="15.75" x14ac:dyDescent="0.25">
      <c r="B119" s="281" t="s">
        <v>144</v>
      </c>
      <c r="C119" s="281"/>
      <c r="D119" s="281"/>
      <c r="I119" s="68"/>
    </row>
    <row r="120" spans="2:9" ht="19.5" customHeight="1" x14ac:dyDescent="0.25">
      <c r="B120" s="102" t="s">
        <v>145</v>
      </c>
      <c r="C120" s="268" t="s">
        <v>280</v>
      </c>
      <c r="D120" s="269"/>
    </row>
    <row r="121" spans="2:9" ht="17.25" customHeight="1" x14ac:dyDescent="0.25">
      <c r="B121" s="78" t="s">
        <v>146</v>
      </c>
      <c r="C121" s="266">
        <v>2027</v>
      </c>
      <c r="D121" s="267"/>
    </row>
    <row r="122" spans="2:9" x14ac:dyDescent="0.25">
      <c r="B122" s="78" t="s">
        <v>147</v>
      </c>
      <c r="C122" s="270">
        <v>913</v>
      </c>
      <c r="D122" s="271"/>
    </row>
    <row r="123" spans="2:9" ht="20.25" customHeight="1" x14ac:dyDescent="0.25">
      <c r="B123" s="102" t="s">
        <v>17</v>
      </c>
      <c r="C123" s="264">
        <f>SUM(C121:D122)</f>
        <v>2940</v>
      </c>
      <c r="D123" s="265"/>
      <c r="E123" s="186"/>
    </row>
    <row r="124" spans="2:9" ht="22.5" customHeight="1" x14ac:dyDescent="0.25"/>
    <row r="125" spans="2:9" ht="15.75" x14ac:dyDescent="0.25">
      <c r="B125" s="282" t="s">
        <v>149</v>
      </c>
      <c r="C125" s="282"/>
      <c r="D125" s="282"/>
    </row>
    <row r="126" spans="2:9" ht="21" customHeight="1" x14ac:dyDescent="0.25">
      <c r="B126" s="102" t="s">
        <v>150</v>
      </c>
      <c r="C126" s="268" t="s">
        <v>280</v>
      </c>
      <c r="D126" s="269"/>
    </row>
    <row r="127" spans="2:9" x14ac:dyDescent="0.25">
      <c r="B127" s="101" t="s">
        <v>130</v>
      </c>
      <c r="C127" s="262">
        <v>12</v>
      </c>
      <c r="D127" s="263"/>
    </row>
    <row r="128" spans="2:9" x14ac:dyDescent="0.25">
      <c r="B128" s="101" t="s">
        <v>131</v>
      </c>
      <c r="C128" s="262">
        <v>228</v>
      </c>
      <c r="D128" s="263"/>
    </row>
    <row r="129" spans="2:5" x14ac:dyDescent="0.25">
      <c r="B129" s="101" t="s">
        <v>132</v>
      </c>
      <c r="C129" s="262">
        <v>1903</v>
      </c>
      <c r="D129" s="263"/>
    </row>
    <row r="130" spans="2:5" x14ac:dyDescent="0.25">
      <c r="B130" s="101" t="s">
        <v>133</v>
      </c>
      <c r="C130" s="262">
        <v>779</v>
      </c>
      <c r="D130" s="263"/>
    </row>
    <row r="131" spans="2:5" x14ac:dyDescent="0.25">
      <c r="B131" s="101" t="s">
        <v>134</v>
      </c>
      <c r="C131" s="262">
        <v>18</v>
      </c>
      <c r="D131" s="263"/>
    </row>
    <row r="132" spans="2:5" x14ac:dyDescent="0.25">
      <c r="B132" s="101" t="s">
        <v>273</v>
      </c>
      <c r="C132" s="262">
        <v>0</v>
      </c>
      <c r="D132" s="263"/>
    </row>
    <row r="133" spans="2:5" ht="18" customHeight="1" x14ac:dyDescent="0.25">
      <c r="B133" s="102" t="s">
        <v>17</v>
      </c>
      <c r="C133" s="264">
        <f>SUM(C127:D132)</f>
        <v>2940</v>
      </c>
      <c r="D133" s="265"/>
      <c r="E133" s="191"/>
    </row>
    <row r="134" spans="2:5" x14ac:dyDescent="0.25">
      <c r="B134" s="78" t="s">
        <v>127</v>
      </c>
      <c r="C134" s="266">
        <f>C133</f>
        <v>2940</v>
      </c>
      <c r="D134" s="267"/>
    </row>
    <row r="135" spans="2:5" x14ac:dyDescent="0.25">
      <c r="B135" s="78" t="s">
        <v>128</v>
      </c>
      <c r="C135" s="266">
        <v>0</v>
      </c>
      <c r="D135" s="267"/>
    </row>
    <row r="136" spans="2:5" x14ac:dyDescent="0.25">
      <c r="B136" s="180"/>
      <c r="C136" s="180"/>
      <c r="D136" s="180"/>
    </row>
    <row r="137" spans="2:5" x14ac:dyDescent="0.25">
      <c r="B137" s="261"/>
      <c r="C137" s="261"/>
      <c r="D137" s="261"/>
    </row>
    <row r="138" spans="2:5" x14ac:dyDescent="0.25">
      <c r="B138" s="180"/>
      <c r="C138" s="180"/>
      <c r="D138" s="180"/>
    </row>
    <row r="139" spans="2:5" x14ac:dyDescent="0.25">
      <c r="B139" s="180"/>
      <c r="C139" s="180"/>
      <c r="D139" s="180"/>
    </row>
    <row r="140" spans="2:5" x14ac:dyDescent="0.25">
      <c r="B140" s="180"/>
      <c r="C140" s="180"/>
      <c r="D140" s="180"/>
    </row>
    <row r="141" spans="2:5" x14ac:dyDescent="0.25">
      <c r="B141" s="180"/>
      <c r="C141" s="180"/>
      <c r="D141" s="180"/>
    </row>
    <row r="142" spans="2:5" x14ac:dyDescent="0.25">
      <c r="B142" s="180"/>
      <c r="C142" s="180"/>
      <c r="D142" s="180"/>
    </row>
    <row r="143" spans="2:5" x14ac:dyDescent="0.25">
      <c r="B143" s="180"/>
      <c r="C143" s="180"/>
      <c r="D143" s="180"/>
    </row>
    <row r="144" spans="2:5" x14ac:dyDescent="0.25">
      <c r="B144" s="180"/>
      <c r="C144" s="180"/>
      <c r="D144" s="180"/>
    </row>
    <row r="146" spans="2:5" ht="15.75" x14ac:dyDescent="0.25">
      <c r="B146" s="286" t="s">
        <v>284</v>
      </c>
      <c r="C146" s="286"/>
      <c r="D146" s="286"/>
      <c r="E146" s="148"/>
    </row>
    <row r="147" spans="2:5" ht="16.5" customHeight="1" x14ac:dyDescent="0.25">
      <c r="B147" s="287" t="s">
        <v>285</v>
      </c>
      <c r="C147" s="287"/>
      <c r="D147" s="287"/>
      <c r="E147" s="83"/>
    </row>
    <row r="148" spans="2:5" ht="15.75" customHeight="1" x14ac:dyDescent="0.25">
      <c r="B148" s="287" t="s">
        <v>210</v>
      </c>
      <c r="C148" s="287"/>
      <c r="D148" s="287"/>
      <c r="E148" s="83"/>
    </row>
    <row r="149" spans="2:5" x14ac:dyDescent="0.25">
      <c r="B149" s="280"/>
      <c r="C149" s="280"/>
      <c r="D149" s="280"/>
      <c r="E149" s="83"/>
    </row>
  </sheetData>
  <sortState xmlns:xlrd2="http://schemas.microsoft.com/office/spreadsheetml/2017/richdata2" ref="B36:D43">
    <sortCondition ref="B36:B43"/>
  </sortState>
  <mergeCells count="59">
    <mergeCell ref="B1:D1"/>
    <mergeCell ref="B3:D3"/>
    <mergeCell ref="B10:D10"/>
    <mergeCell ref="E72:G72"/>
    <mergeCell ref="E12:G13"/>
    <mergeCell ref="E14:G15"/>
    <mergeCell ref="C53:D53"/>
    <mergeCell ref="C54:D54"/>
    <mergeCell ref="C50:D50"/>
    <mergeCell ref="C51:D51"/>
    <mergeCell ref="C59:D59"/>
    <mergeCell ref="C60:D60"/>
    <mergeCell ref="C49:D49"/>
    <mergeCell ref="C56:D56"/>
    <mergeCell ref="C47:D47"/>
    <mergeCell ref="C61:D61"/>
    <mergeCell ref="B149:D149"/>
    <mergeCell ref="B18:D18"/>
    <mergeCell ref="B26:D26"/>
    <mergeCell ref="B125:D125"/>
    <mergeCell ref="B34:D34"/>
    <mergeCell ref="B74:D74"/>
    <mergeCell ref="B105:D105"/>
    <mergeCell ref="B146:D146"/>
    <mergeCell ref="B46:D46"/>
    <mergeCell ref="B148:D148"/>
    <mergeCell ref="B147:D147"/>
    <mergeCell ref="C55:D55"/>
    <mergeCell ref="B119:D119"/>
    <mergeCell ref="B58:D58"/>
    <mergeCell ref="B70:D70"/>
    <mergeCell ref="C52:D52"/>
    <mergeCell ref="C62:D62"/>
    <mergeCell ref="C63:D63"/>
    <mergeCell ref="C71:D71"/>
    <mergeCell ref="C48:D48"/>
    <mergeCell ref="C72:D72"/>
    <mergeCell ref="C76:C103"/>
    <mergeCell ref="C107:C117"/>
    <mergeCell ref="C64:D64"/>
    <mergeCell ref="C65:D65"/>
    <mergeCell ref="C66:D66"/>
    <mergeCell ref="C67:D67"/>
    <mergeCell ref="C68:D68"/>
    <mergeCell ref="C120:D120"/>
    <mergeCell ref="C121:D121"/>
    <mergeCell ref="C122:D122"/>
    <mergeCell ref="C123:D123"/>
    <mergeCell ref="C126:D126"/>
    <mergeCell ref="C127:D127"/>
    <mergeCell ref="C128:D128"/>
    <mergeCell ref="C129:D129"/>
    <mergeCell ref="C130:D130"/>
    <mergeCell ref="C131:D131"/>
    <mergeCell ref="B137:D137"/>
    <mergeCell ref="C132:D132"/>
    <mergeCell ref="C133:D133"/>
    <mergeCell ref="C134:D134"/>
    <mergeCell ref="C135:D135"/>
  </mergeCells>
  <pageMargins left="0.78740157480314965" right="0.70866141732283472" top="0.61" bottom="0.19" header="0.39370078740157483" footer="0.15748031496062992"/>
  <pageSetup paperSize="9" scale="79" firstPageNumber="0" fitToHeight="0" orientation="portrait" useFirstPageNumber="1" horizontalDpi="300" verticalDpi="300" r:id="rId1"/>
  <rowBreaks count="4" manualBreakCount="4">
    <brk id="33" min="1" max="2" man="1"/>
    <brk id="73" min="1" max="2" man="1"/>
    <brk id="117" min="1" max="2" man="1"/>
    <brk id="73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58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6" sqref="D6"/>
    </sheetView>
  </sheetViews>
  <sheetFormatPr defaultColWidth="9" defaultRowHeight="15" x14ac:dyDescent="0.25"/>
  <cols>
    <col min="1" max="1" width="1.85546875" style="67" customWidth="1"/>
    <col min="2" max="2" width="90.140625" style="77" customWidth="1"/>
    <col min="3" max="3" width="20.7109375" style="76" customWidth="1"/>
    <col min="4" max="4" width="19.7109375" style="76" customWidth="1"/>
    <col min="5" max="5" width="9" style="67"/>
    <col min="6" max="6" width="9.42578125" style="67" bestFit="1" customWidth="1"/>
    <col min="7" max="16384" width="9" style="67"/>
  </cols>
  <sheetData>
    <row r="1" spans="1:14" ht="11.45" customHeight="1" x14ac:dyDescent="0.25"/>
    <row r="2" spans="1:14" ht="101.45" customHeight="1" x14ac:dyDescent="0.25">
      <c r="B2" s="293"/>
      <c r="C2" s="293"/>
      <c r="D2" s="293"/>
    </row>
    <row r="3" spans="1:14" ht="22.9" customHeight="1" x14ac:dyDescent="0.25">
      <c r="B3" s="294" t="s">
        <v>156</v>
      </c>
      <c r="C3" s="294"/>
      <c r="D3" s="294"/>
    </row>
    <row r="4" spans="1:14" s="71" customFormat="1" ht="27.6" customHeight="1" x14ac:dyDescent="0.25">
      <c r="A4" s="67"/>
      <c r="B4" s="80" t="s">
        <v>157</v>
      </c>
      <c r="C4" s="80" t="s">
        <v>158</v>
      </c>
      <c r="D4" s="144" t="s">
        <v>277</v>
      </c>
      <c r="E4" s="235"/>
    </row>
    <row r="5" spans="1:14" s="88" customFormat="1" ht="26.1" customHeight="1" x14ac:dyDescent="0.25">
      <c r="B5" s="73" t="s">
        <v>159</v>
      </c>
      <c r="C5" s="79" t="s">
        <v>135</v>
      </c>
      <c r="D5" s="181">
        <f>IFERROR((D6/D7),"")</f>
        <v>0.97400160814794956</v>
      </c>
    </row>
    <row r="6" spans="1:14" s="89" customFormat="1" ht="26.1" customHeight="1" x14ac:dyDescent="0.25">
      <c r="B6" s="74" t="s">
        <v>160</v>
      </c>
      <c r="C6" s="72"/>
      <c r="D6" s="199">
        <v>3634</v>
      </c>
      <c r="E6" s="129"/>
    </row>
    <row r="7" spans="1:14" s="89" customFormat="1" ht="26.1" customHeight="1" x14ac:dyDescent="0.25">
      <c r="B7" s="74" t="s">
        <v>161</v>
      </c>
      <c r="C7" s="72"/>
      <c r="D7" s="252">
        <f>146*30-649</f>
        <v>3731</v>
      </c>
      <c r="E7" s="129"/>
    </row>
    <row r="8" spans="1:14" s="88" customFormat="1" ht="26.1" customHeight="1" x14ac:dyDescent="0.25">
      <c r="B8" s="73" t="s">
        <v>162</v>
      </c>
      <c r="C8" s="90" t="s">
        <v>136</v>
      </c>
      <c r="D8" s="184">
        <f>IFERROR((D9/D10),"")</f>
        <v>5.4238805970149251</v>
      </c>
    </row>
    <row r="9" spans="1:14" s="89" customFormat="1" ht="26.1" customHeight="1" x14ac:dyDescent="0.25">
      <c r="B9" s="74" t="s">
        <v>163</v>
      </c>
      <c r="C9" s="72"/>
      <c r="D9" s="199">
        <f>D6</f>
        <v>3634</v>
      </c>
      <c r="E9" s="129"/>
      <c r="F9" s="112"/>
    </row>
    <row r="10" spans="1:14" s="89" customFormat="1" ht="26.1" customHeight="1" x14ac:dyDescent="0.25">
      <c r="B10" s="74" t="s">
        <v>164</v>
      </c>
      <c r="C10" s="72"/>
      <c r="D10" s="239">
        <f>Produção!D16-55</f>
        <v>670</v>
      </c>
      <c r="E10" s="129"/>
    </row>
    <row r="11" spans="1:14" s="88" customFormat="1" ht="26.1" customHeight="1" x14ac:dyDescent="0.25">
      <c r="B11" s="73" t="s">
        <v>165</v>
      </c>
      <c r="C11" s="79" t="s">
        <v>137</v>
      </c>
      <c r="D11" s="184">
        <f>((100-(D5*100))*(D8*24))/(D5*100)</f>
        <v>3.4746268656716452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4" s="89" customFormat="1" ht="26.1" customHeight="1" x14ac:dyDescent="0.25">
      <c r="B12" s="74" t="s">
        <v>53</v>
      </c>
      <c r="C12" s="72"/>
      <c r="D12" s="200">
        <f>D5</f>
        <v>0.97400160814794956</v>
      </c>
      <c r="E12" s="244"/>
    </row>
    <row r="13" spans="1:14" s="89" customFormat="1" ht="26.1" customHeight="1" x14ac:dyDescent="0.25">
      <c r="B13" s="74" t="s">
        <v>166</v>
      </c>
      <c r="C13" s="72"/>
      <c r="D13" s="201">
        <f>D8</f>
        <v>5.4238805970149251</v>
      </c>
    </row>
    <row r="14" spans="1:14" s="89" customFormat="1" ht="26.1" customHeight="1" x14ac:dyDescent="0.3">
      <c r="B14" s="73" t="s">
        <v>231</v>
      </c>
      <c r="C14" s="90" t="s">
        <v>138</v>
      </c>
      <c r="D14" s="189">
        <f>IFERROR((D15/D16),"")</f>
        <v>1.6949152542372881E-2</v>
      </c>
      <c r="E14" s="245"/>
    </row>
    <row r="15" spans="1:14" s="89" customFormat="1" ht="26.1" customHeight="1" x14ac:dyDescent="0.25">
      <c r="B15" s="74" t="s">
        <v>167</v>
      </c>
      <c r="C15" s="72"/>
      <c r="D15" s="199">
        <v>1</v>
      </c>
      <c r="F15" s="113"/>
    </row>
    <row r="16" spans="1:14" s="89" customFormat="1" ht="26.1" customHeight="1" x14ac:dyDescent="0.25">
      <c r="B16" s="246" t="s">
        <v>168</v>
      </c>
      <c r="C16" s="72"/>
      <c r="D16" s="199">
        <v>59</v>
      </c>
      <c r="E16" s="129"/>
    </row>
    <row r="17" spans="2:5" s="88" customFormat="1" ht="26.1" customHeight="1" x14ac:dyDescent="0.25">
      <c r="B17" s="73" t="s">
        <v>232</v>
      </c>
      <c r="C17" s="90" t="s">
        <v>139</v>
      </c>
      <c r="D17" s="181">
        <f>D18/D19</f>
        <v>5.3497942386831275E-2</v>
      </c>
    </row>
    <row r="18" spans="2:5" s="89" customFormat="1" ht="26.1" customHeight="1" x14ac:dyDescent="0.25">
      <c r="B18" s="74" t="s">
        <v>169</v>
      </c>
      <c r="C18" s="72"/>
      <c r="D18" s="199">
        <v>39</v>
      </c>
      <c r="E18" s="129"/>
    </row>
    <row r="19" spans="2:5" s="89" customFormat="1" ht="26.1" customHeight="1" x14ac:dyDescent="0.25">
      <c r="B19" s="74" t="s">
        <v>170</v>
      </c>
      <c r="C19" s="72"/>
      <c r="D19" s="199">
        <v>729</v>
      </c>
      <c r="E19" s="129"/>
    </row>
    <row r="20" spans="2:5" s="88" customFormat="1" ht="26.1" customHeight="1" x14ac:dyDescent="0.25">
      <c r="B20" s="73" t="s">
        <v>171</v>
      </c>
      <c r="C20" s="90" t="s">
        <v>251</v>
      </c>
      <c r="D20" s="295" t="s">
        <v>278</v>
      </c>
    </row>
    <row r="21" spans="2:5" s="89" customFormat="1" ht="26.1" customHeight="1" x14ac:dyDescent="0.25">
      <c r="B21" s="74" t="s">
        <v>172</v>
      </c>
      <c r="C21" s="110" t="s">
        <v>243</v>
      </c>
      <c r="D21" s="296"/>
    </row>
    <row r="22" spans="2:5" s="89" customFormat="1" ht="26.1" customHeight="1" x14ac:dyDescent="0.25">
      <c r="B22" s="74" t="s">
        <v>173</v>
      </c>
      <c r="C22" s="110" t="s">
        <v>243</v>
      </c>
      <c r="D22" s="297"/>
    </row>
    <row r="23" spans="2:5" s="89" customFormat="1" ht="31.5" x14ac:dyDescent="0.25">
      <c r="B23" s="73" t="s">
        <v>174</v>
      </c>
      <c r="C23" s="90" t="s">
        <v>140</v>
      </c>
      <c r="D23" s="181">
        <f>IFERROR((D24/D25),"")</f>
        <v>1.3605442176870748E-2</v>
      </c>
    </row>
    <row r="24" spans="2:5" s="89" customFormat="1" ht="26.1" customHeight="1" x14ac:dyDescent="0.25">
      <c r="B24" s="74" t="s">
        <v>175</v>
      </c>
      <c r="C24" s="79"/>
      <c r="D24" s="78">
        <v>4</v>
      </c>
    </row>
    <row r="25" spans="2:5" s="89" customFormat="1" ht="26.1" customHeight="1" x14ac:dyDescent="0.25">
      <c r="B25" s="74" t="s">
        <v>176</v>
      </c>
      <c r="C25" s="79"/>
      <c r="D25" s="78">
        <v>294</v>
      </c>
      <c r="E25" s="241"/>
    </row>
    <row r="26" spans="2:5" s="89" customFormat="1" ht="31.5" x14ac:dyDescent="0.25">
      <c r="B26" s="73" t="s">
        <v>177</v>
      </c>
      <c r="C26" s="90" t="s">
        <v>138</v>
      </c>
      <c r="D26" s="181">
        <f>IFERROR((D27/D28),"")</f>
        <v>1.3605442176870748E-2</v>
      </c>
    </row>
    <row r="27" spans="2:5" s="89" customFormat="1" ht="26.1" customHeight="1" x14ac:dyDescent="0.25">
      <c r="B27" s="74" t="s">
        <v>175</v>
      </c>
      <c r="C27" s="79"/>
      <c r="D27" s="78">
        <v>4</v>
      </c>
    </row>
    <row r="28" spans="2:5" s="89" customFormat="1" ht="26.1" customHeight="1" x14ac:dyDescent="0.25">
      <c r="B28" s="74" t="s">
        <v>176</v>
      </c>
      <c r="C28" s="79"/>
      <c r="D28" s="78">
        <f>D25</f>
        <v>294</v>
      </c>
      <c r="E28" s="241"/>
    </row>
    <row r="29" spans="2:5" s="89" customFormat="1" ht="26.1" customHeight="1" x14ac:dyDescent="0.25">
      <c r="B29" s="73" t="s">
        <v>178</v>
      </c>
      <c r="C29" s="79">
        <v>1</v>
      </c>
      <c r="D29" s="182">
        <f>IFERROR(D30/D31,"")</f>
        <v>1.7897142857142858</v>
      </c>
    </row>
    <row r="30" spans="2:5" s="89" customFormat="1" ht="26.1" customHeight="1" x14ac:dyDescent="0.25">
      <c r="B30" s="74" t="s">
        <v>179</v>
      </c>
      <c r="C30" s="79"/>
      <c r="D30" s="199">
        <f>3035+3229</f>
        <v>6264</v>
      </c>
      <c r="E30" s="129"/>
    </row>
    <row r="31" spans="2:5" s="89" customFormat="1" ht="26.1" customHeight="1" x14ac:dyDescent="0.25">
      <c r="B31" s="74" t="s">
        <v>180</v>
      </c>
      <c r="C31" s="79"/>
      <c r="D31" s="199">
        <v>3500</v>
      </c>
    </row>
    <row r="32" spans="2:5" s="89" customFormat="1" ht="31.5" x14ac:dyDescent="0.25">
      <c r="B32" s="73" t="s">
        <v>181</v>
      </c>
      <c r="C32" s="79" t="s">
        <v>141</v>
      </c>
      <c r="D32" s="181">
        <f>IFERROR((D33/D34),"")</f>
        <v>1</v>
      </c>
    </row>
    <row r="33" spans="2:5" s="89" customFormat="1" ht="26.1" customHeight="1" x14ac:dyDescent="0.25">
      <c r="B33" s="74" t="s">
        <v>182</v>
      </c>
      <c r="C33" s="79"/>
      <c r="D33" s="210">
        <v>886</v>
      </c>
    </row>
    <row r="34" spans="2:5" s="89" customFormat="1" ht="26.1" customHeight="1" x14ac:dyDescent="0.25">
      <c r="B34" s="74" t="s">
        <v>274</v>
      </c>
      <c r="C34" s="79"/>
      <c r="D34" s="211">
        <f>Produção!D44</f>
        <v>886</v>
      </c>
      <c r="E34" s="129"/>
    </row>
    <row r="35" spans="2:5" s="89" customFormat="1" ht="31.5" x14ac:dyDescent="0.25">
      <c r="B35" s="73" t="s">
        <v>183</v>
      </c>
      <c r="C35" s="90" t="s">
        <v>142</v>
      </c>
      <c r="D35" s="181">
        <f>IFERROR((D36/D37),"")</f>
        <v>8.4413268339079781E-3</v>
      </c>
    </row>
    <row r="36" spans="2:5" s="89" customFormat="1" ht="26.1" customHeight="1" x14ac:dyDescent="0.25">
      <c r="B36" s="74" t="s">
        <v>184</v>
      </c>
      <c r="C36" s="79"/>
      <c r="D36" s="78">
        <v>71</v>
      </c>
    </row>
    <row r="37" spans="2:5" s="89" customFormat="1" ht="26.1" customHeight="1" x14ac:dyDescent="0.25">
      <c r="B37" s="74" t="s">
        <v>185</v>
      </c>
      <c r="C37" s="79"/>
      <c r="D37" s="78">
        <v>8411</v>
      </c>
    </row>
    <row r="38" spans="2:5" s="89" customFormat="1" ht="31.5" x14ac:dyDescent="0.25">
      <c r="B38" s="188" t="s">
        <v>186</v>
      </c>
      <c r="C38" s="79" t="s">
        <v>143</v>
      </c>
      <c r="D38" s="189">
        <f>IFERROR((D39/D40),"")</f>
        <v>1</v>
      </c>
    </row>
    <row r="39" spans="2:5" s="89" customFormat="1" ht="26.1" customHeight="1" x14ac:dyDescent="0.25">
      <c r="B39" s="74" t="s">
        <v>187</v>
      </c>
      <c r="C39" s="75"/>
      <c r="D39" s="210">
        <v>6</v>
      </c>
    </row>
    <row r="40" spans="2:5" s="89" customFormat="1" ht="26.1" customHeight="1" x14ac:dyDescent="0.25">
      <c r="B40" s="74" t="s">
        <v>188</v>
      </c>
      <c r="C40" s="75"/>
      <c r="D40" s="210">
        <v>6</v>
      </c>
    </row>
    <row r="41" spans="2:5" s="89" customFormat="1" ht="26.1" customHeight="1" x14ac:dyDescent="0.25">
      <c r="B41" s="202"/>
      <c r="C41" s="106"/>
      <c r="D41" s="203"/>
    </row>
    <row r="42" spans="2:5" s="89" customFormat="1" ht="33.75" customHeight="1" x14ac:dyDescent="0.25">
      <c r="B42" s="298" t="s">
        <v>286</v>
      </c>
      <c r="C42" s="299"/>
      <c r="D42" s="299"/>
    </row>
    <row r="43" spans="2:5" ht="37.5" customHeight="1" x14ac:dyDescent="0.25">
      <c r="B43" s="67"/>
      <c r="C43" s="67"/>
      <c r="D43" s="67"/>
    </row>
    <row r="44" spans="2:5" x14ac:dyDescent="0.25">
      <c r="B44" s="67"/>
      <c r="C44" s="67"/>
      <c r="D44" s="67"/>
    </row>
    <row r="45" spans="2:5" x14ac:dyDescent="0.25">
      <c r="B45" s="67"/>
      <c r="C45" s="67"/>
      <c r="D45" s="67"/>
    </row>
    <row r="46" spans="2:5" ht="21" customHeight="1" x14ac:dyDescent="0.25">
      <c r="B46" s="67"/>
      <c r="C46" s="67"/>
      <c r="D46" s="67"/>
    </row>
    <row r="47" spans="2:5" ht="33" customHeight="1" x14ac:dyDescent="0.25">
      <c r="B47" s="300" t="s">
        <v>287</v>
      </c>
      <c r="C47" s="300"/>
      <c r="D47" s="300"/>
    </row>
    <row r="48" spans="2:5" x14ac:dyDescent="0.25">
      <c r="B48" s="104"/>
      <c r="C48" s="104"/>
      <c r="D48" s="104"/>
    </row>
    <row r="56" spans="2:4" ht="15.75" x14ac:dyDescent="0.25">
      <c r="B56" s="286" t="s">
        <v>284</v>
      </c>
      <c r="C56" s="286"/>
      <c r="D56" s="286"/>
    </row>
    <row r="57" spans="2:4" x14ac:dyDescent="0.25">
      <c r="B57" s="287" t="s">
        <v>285</v>
      </c>
      <c r="C57" s="287"/>
      <c r="D57" s="287"/>
    </row>
    <row r="58" spans="2:4" x14ac:dyDescent="0.25">
      <c r="B58" s="287" t="s">
        <v>210</v>
      </c>
      <c r="C58" s="287"/>
      <c r="D58" s="287"/>
    </row>
  </sheetData>
  <mergeCells count="8">
    <mergeCell ref="B58:D58"/>
    <mergeCell ref="B56:D56"/>
    <mergeCell ref="B57:D57"/>
    <mergeCell ref="B2:D2"/>
    <mergeCell ref="B3:D3"/>
    <mergeCell ref="D20:D22"/>
    <mergeCell ref="B42:D42"/>
    <mergeCell ref="B47:D47"/>
  </mergeCells>
  <pageMargins left="0.77" right="0.64" top="0.5" bottom="0.55000000000000004" header="0.34" footer="0.44"/>
  <pageSetup paperSize="9" scale="68" firstPageNumber="0" fitToHeight="0" orientation="portrait" useFirstPageNumber="1" horizontalDpi="300" verticalDpi="300" r:id="rId1"/>
  <rowBreaks count="1" manualBreakCount="1">
    <brk id="28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rgb="FF296D6D"/>
  </sheetPr>
  <dimension ref="B1:Y101"/>
  <sheetViews>
    <sheetView showGridLines="0" tabSelected="1" view="pageBreakPreview" zoomScale="90" zoomScaleNormal="80" zoomScaleSheetLayoutView="90" workbookViewId="0">
      <pane ySplit="3" topLeftCell="A84" activePane="bottomLeft" state="frozen"/>
      <selection pane="bottomLeft" activeCell="B88" sqref="B88:D88"/>
    </sheetView>
  </sheetViews>
  <sheetFormatPr defaultColWidth="9" defaultRowHeight="15" x14ac:dyDescent="0.25"/>
  <cols>
    <col min="1" max="1" width="2.28515625" style="67" customWidth="1"/>
    <col min="2" max="2" width="78.7109375" style="67" customWidth="1"/>
    <col min="3" max="3" width="18.28515625" style="67" customWidth="1"/>
    <col min="4" max="4" width="21.85546875" style="67" bestFit="1" customWidth="1"/>
    <col min="5" max="7" width="21.85546875" style="67" customWidth="1"/>
    <col min="8" max="8" width="10" style="67" customWidth="1"/>
    <col min="9" max="9" width="0" style="67" hidden="1" customWidth="1"/>
    <col min="10" max="10" width="3.85546875" style="67" hidden="1" customWidth="1"/>
    <col min="11" max="11" width="1.140625" style="67" customWidth="1"/>
    <col min="12" max="12" width="2.140625" style="67" customWidth="1"/>
    <col min="13" max="13" width="10.28515625" style="67" customWidth="1"/>
    <col min="14" max="14" width="15.140625" style="67" customWidth="1"/>
    <col min="15" max="15" width="9" style="67"/>
    <col min="16" max="16" width="12.42578125" style="67" customWidth="1"/>
    <col min="17" max="16384" width="9" style="67"/>
  </cols>
  <sheetData>
    <row r="1" spans="2:25" ht="10.5" customHeight="1" x14ac:dyDescent="0.25"/>
    <row r="2" spans="2:25" ht="90" customHeight="1" x14ac:dyDescent="0.25">
      <c r="B2" s="315"/>
      <c r="C2" s="315"/>
      <c r="D2" s="315"/>
      <c r="E2" s="85"/>
      <c r="F2" s="85"/>
      <c r="G2" s="85"/>
    </row>
    <row r="3" spans="2:25" ht="28.5" customHeight="1" x14ac:dyDescent="0.25">
      <c r="B3" s="320" t="s">
        <v>189</v>
      </c>
      <c r="C3" s="321"/>
      <c r="D3" s="322"/>
      <c r="E3" s="157"/>
      <c r="F3" s="157"/>
      <c r="G3" s="157"/>
    </row>
    <row r="4" spans="2:25" ht="9" customHeight="1" x14ac:dyDescent="0.25">
      <c r="B4" s="91"/>
      <c r="C4" s="91"/>
      <c r="D4" s="92"/>
      <c r="E4" s="92"/>
      <c r="F4" s="92"/>
      <c r="G4" s="92"/>
    </row>
    <row r="5" spans="2:25" ht="22.15" customHeight="1" x14ac:dyDescent="0.25">
      <c r="B5" s="318" t="s">
        <v>211</v>
      </c>
      <c r="C5" s="318"/>
      <c r="D5" s="318"/>
      <c r="E5" s="158"/>
      <c r="F5" s="158"/>
      <c r="G5" s="158"/>
    </row>
    <row r="6" spans="2:25" s="70" customFormat="1" ht="22.15" customHeight="1" x14ac:dyDescent="0.25">
      <c r="B6" s="319" t="s">
        <v>61</v>
      </c>
      <c r="C6" s="319"/>
      <c r="D6" s="125" t="s">
        <v>283</v>
      </c>
      <c r="E6" s="159"/>
      <c r="F6" s="159"/>
      <c r="G6" s="159"/>
      <c r="H6" s="120"/>
      <c r="I6" s="120"/>
      <c r="J6" s="120"/>
      <c r="K6" s="120"/>
      <c r="L6" s="120"/>
      <c r="M6" s="120"/>
      <c r="N6" s="120"/>
      <c r="W6" s="67"/>
      <c r="X6" s="67"/>
      <c r="Y6" s="67"/>
    </row>
    <row r="7" spans="2:25" ht="22.15" customHeight="1" x14ac:dyDescent="0.25">
      <c r="B7" s="308" t="s">
        <v>121</v>
      </c>
      <c r="C7" s="308"/>
      <c r="D7" s="223">
        <v>0.94059999999999999</v>
      </c>
      <c r="E7" s="160"/>
      <c r="F7" s="160"/>
      <c r="G7" s="160"/>
      <c r="H7" s="194"/>
      <c r="I7" s="192"/>
      <c r="J7" s="192"/>
      <c r="K7" s="192"/>
      <c r="L7" s="192"/>
      <c r="M7" s="194"/>
      <c r="N7" s="121"/>
      <c r="O7" s="146"/>
      <c r="P7" s="100"/>
      <c r="Q7" s="108"/>
    </row>
    <row r="8" spans="2:25" ht="22.15" customHeight="1" x14ac:dyDescent="0.25">
      <c r="B8" s="308" t="s">
        <v>122</v>
      </c>
      <c r="C8" s="308"/>
      <c r="D8" s="253">
        <v>0</v>
      </c>
      <c r="E8" s="161"/>
      <c r="F8" s="161"/>
      <c r="G8" s="161"/>
      <c r="H8" s="194"/>
      <c r="I8" s="192"/>
      <c r="J8" s="192"/>
      <c r="K8" s="192"/>
      <c r="L8" s="192"/>
      <c r="M8" s="250"/>
      <c r="N8" s="121"/>
      <c r="O8" s="145"/>
      <c r="Q8" s="108"/>
      <c r="W8" s="131" t="s">
        <v>248</v>
      </c>
      <c r="X8" s="132"/>
      <c r="Y8" s="133"/>
    </row>
    <row r="9" spans="2:25" ht="22.15" customHeight="1" x14ac:dyDescent="0.25">
      <c r="B9" s="308" t="s">
        <v>115</v>
      </c>
      <c r="C9" s="308"/>
      <c r="D9" s="253">
        <v>0.98950000000000005</v>
      </c>
      <c r="E9" s="161"/>
      <c r="F9" s="161"/>
      <c r="G9" s="161"/>
      <c r="H9" s="194"/>
      <c r="I9" s="192"/>
      <c r="J9" s="192"/>
      <c r="K9" s="192"/>
      <c r="L9" s="192"/>
      <c r="M9" s="194"/>
      <c r="N9" s="121"/>
      <c r="O9" s="146"/>
      <c r="P9" s="100"/>
      <c r="Q9" s="108"/>
      <c r="W9" s="134" t="s">
        <v>249</v>
      </c>
      <c r="X9" s="135"/>
      <c r="Y9" s="136"/>
    </row>
    <row r="10" spans="2:25" ht="22.15" customHeight="1" x14ac:dyDescent="0.25">
      <c r="B10" s="308" t="s">
        <v>116</v>
      </c>
      <c r="C10" s="308"/>
      <c r="D10" s="253">
        <v>0</v>
      </c>
      <c r="E10" s="161"/>
      <c r="F10" s="161"/>
      <c r="G10" s="161"/>
      <c r="H10" s="194"/>
      <c r="I10" s="192"/>
      <c r="J10" s="192"/>
      <c r="K10" s="192"/>
      <c r="L10" s="192"/>
      <c r="M10" s="249"/>
      <c r="N10" s="121"/>
      <c r="O10" s="145"/>
      <c r="Q10" s="108"/>
      <c r="W10" s="137" t="s">
        <v>250</v>
      </c>
      <c r="X10" s="138"/>
      <c r="Y10" s="139"/>
    </row>
    <row r="11" spans="2:25" ht="22.15" customHeight="1" x14ac:dyDescent="0.25">
      <c r="B11" s="306" t="s">
        <v>234</v>
      </c>
      <c r="C11" s="307"/>
      <c r="D11" s="253">
        <v>0.99309999999999998</v>
      </c>
      <c r="E11" s="161"/>
      <c r="F11" s="161"/>
      <c r="G11" s="161"/>
      <c r="H11" s="194"/>
      <c r="I11" s="192"/>
      <c r="J11" s="192"/>
      <c r="K11" s="192"/>
      <c r="L11" s="192"/>
      <c r="M11" s="194"/>
      <c r="N11" s="121"/>
      <c r="O11" s="146"/>
      <c r="P11" s="100"/>
      <c r="Q11" s="108"/>
    </row>
    <row r="12" spans="2:25" s="70" customFormat="1" ht="22.15" customHeight="1" x14ac:dyDescent="0.25">
      <c r="B12" s="325" t="s">
        <v>74</v>
      </c>
      <c r="C12" s="325"/>
      <c r="D12" s="126">
        <f>'Indicadores de Desempenho'!D5</f>
        <v>0.97400160814794956</v>
      </c>
      <c r="E12" s="162"/>
      <c r="F12" s="179"/>
      <c r="G12" s="179"/>
      <c r="H12" s="256"/>
      <c r="I12" s="232"/>
      <c r="J12" s="233"/>
      <c r="K12" s="233"/>
      <c r="L12" s="233"/>
      <c r="M12" s="257"/>
      <c r="N12" s="258"/>
    </row>
    <row r="13" spans="2:25" ht="19.5" customHeight="1" x14ac:dyDescent="0.25">
      <c r="B13" s="91"/>
      <c r="C13" s="91"/>
      <c r="D13" s="92"/>
      <c r="E13" s="92"/>
      <c r="F13" s="92"/>
      <c r="G13" s="92"/>
    </row>
    <row r="14" spans="2:25" s="70" customFormat="1" ht="18.600000000000001" customHeight="1" x14ac:dyDescent="0.25">
      <c r="B14" s="316" t="s">
        <v>213</v>
      </c>
      <c r="C14" s="316"/>
      <c r="D14" s="316"/>
      <c r="E14" s="163"/>
      <c r="F14" s="163"/>
      <c r="G14" s="163"/>
    </row>
    <row r="15" spans="2:25" s="70" customFormat="1" ht="18.600000000000001" customHeight="1" x14ac:dyDescent="0.25">
      <c r="B15" s="319" t="s">
        <v>61</v>
      </c>
      <c r="C15" s="319"/>
      <c r="D15" s="125" t="s">
        <v>283</v>
      </c>
      <c r="E15" s="159"/>
      <c r="F15" s="159"/>
      <c r="G15" s="159"/>
      <c r="H15" s="120"/>
      <c r="I15" s="120"/>
      <c r="J15" s="120"/>
      <c r="K15" s="120"/>
      <c r="L15" s="120"/>
      <c r="M15" s="120"/>
      <c r="N15" s="120"/>
      <c r="S15" s="140"/>
      <c r="T15" s="140"/>
    </row>
    <row r="16" spans="2:25" ht="22.15" customHeight="1" x14ac:dyDescent="0.25">
      <c r="B16" s="308" t="s">
        <v>121</v>
      </c>
      <c r="C16" s="308"/>
      <c r="D16" s="224">
        <f>N16</f>
        <v>0</v>
      </c>
      <c r="E16" s="164"/>
      <c r="F16" s="164"/>
      <c r="G16" s="164"/>
      <c r="H16" s="194"/>
      <c r="I16" s="194"/>
      <c r="J16" s="194"/>
      <c r="K16" s="194"/>
      <c r="L16" s="194"/>
      <c r="M16" s="193"/>
      <c r="N16" s="121"/>
      <c r="O16" s="326"/>
      <c r="P16" s="326"/>
      <c r="Q16" s="326"/>
      <c r="R16" s="326"/>
      <c r="S16" s="326"/>
      <c r="T16" s="326"/>
    </row>
    <row r="17" spans="2:20" ht="22.15" customHeight="1" x14ac:dyDescent="0.25">
      <c r="B17" s="308" t="s">
        <v>122</v>
      </c>
      <c r="C17" s="308"/>
      <c r="D17" s="224">
        <v>0</v>
      </c>
      <c r="E17" s="164"/>
      <c r="F17" s="164"/>
      <c r="G17" s="164"/>
      <c r="H17" s="194"/>
      <c r="I17" s="194"/>
      <c r="J17" s="194"/>
      <c r="K17" s="194"/>
      <c r="L17" s="194"/>
      <c r="M17" s="193"/>
      <c r="N17" s="121"/>
      <c r="O17" s="145"/>
      <c r="P17" s="109"/>
      <c r="Q17" s="145"/>
      <c r="S17" s="141"/>
      <c r="T17" s="141"/>
    </row>
    <row r="18" spans="2:20" ht="22.15" customHeight="1" x14ac:dyDescent="0.25">
      <c r="B18" s="308" t="s">
        <v>115</v>
      </c>
      <c r="C18" s="308"/>
      <c r="D18" s="224">
        <f>N18</f>
        <v>0</v>
      </c>
      <c r="E18" s="164"/>
      <c r="F18" s="164"/>
      <c r="G18" s="164"/>
      <c r="H18" s="194"/>
      <c r="I18" s="194"/>
      <c r="J18" s="194"/>
      <c r="K18" s="194"/>
      <c r="L18" s="194"/>
      <c r="M18" s="193"/>
      <c r="N18" s="121"/>
      <c r="O18" s="326"/>
      <c r="P18" s="326"/>
      <c r="Q18" s="326"/>
      <c r="R18" s="326"/>
      <c r="S18" s="326"/>
      <c r="T18" s="326"/>
    </row>
    <row r="19" spans="2:20" ht="22.15" customHeight="1" x14ac:dyDescent="0.25">
      <c r="B19" s="308" t="s">
        <v>116</v>
      </c>
      <c r="C19" s="308"/>
      <c r="D19" s="224">
        <v>0</v>
      </c>
      <c r="E19" s="164"/>
      <c r="F19" s="164"/>
      <c r="G19" s="164"/>
      <c r="H19" s="194"/>
      <c r="I19" s="194"/>
      <c r="J19" s="194"/>
      <c r="K19" s="194"/>
      <c r="L19" s="194"/>
      <c r="M19" s="193"/>
      <c r="N19" s="121"/>
      <c r="O19" s="145"/>
      <c r="P19" s="109"/>
      <c r="Q19" s="145"/>
    </row>
    <row r="20" spans="2:20" ht="22.15" customHeight="1" x14ac:dyDescent="0.25">
      <c r="B20" s="306" t="s">
        <v>234</v>
      </c>
      <c r="C20" s="307"/>
      <c r="D20" s="224">
        <f>N20</f>
        <v>0</v>
      </c>
      <c r="E20" s="164"/>
      <c r="F20" s="164"/>
      <c r="G20" s="164"/>
      <c r="H20" s="194"/>
      <c r="I20" s="194"/>
      <c r="J20" s="194"/>
      <c r="K20" s="194"/>
      <c r="L20" s="194"/>
      <c r="M20" s="193"/>
      <c r="N20" s="121"/>
      <c r="O20" s="326"/>
      <c r="P20" s="326"/>
      <c r="Q20" s="326"/>
      <c r="R20" s="326"/>
      <c r="S20" s="326"/>
      <c r="T20" s="326"/>
    </row>
    <row r="21" spans="2:20" s="70" customFormat="1" ht="22.15" customHeight="1" x14ac:dyDescent="0.25">
      <c r="B21" s="325" t="s">
        <v>74</v>
      </c>
      <c r="C21" s="325"/>
      <c r="D21" s="197">
        <f>'Indicadores de Desempenho'!D8</f>
        <v>5.4238805970149251</v>
      </c>
      <c r="E21" s="165"/>
      <c r="F21" s="165"/>
      <c r="G21" s="165"/>
      <c r="H21" s="195"/>
      <c r="I21" s="196"/>
      <c r="J21" s="195"/>
      <c r="K21" s="195"/>
      <c r="L21" s="195"/>
      <c r="M21" s="195"/>
      <c r="P21" s="99"/>
    </row>
    <row r="22" spans="2:20" ht="21.75" customHeight="1" x14ac:dyDescent="0.25">
      <c r="B22" s="91"/>
      <c r="C22" s="91"/>
      <c r="D22" s="92"/>
      <c r="E22" s="92"/>
      <c r="F22" s="92"/>
      <c r="G22" s="92"/>
    </row>
    <row r="23" spans="2:20" s="70" customFormat="1" ht="22.15" customHeight="1" x14ac:dyDescent="0.25">
      <c r="B23" s="317" t="s">
        <v>214</v>
      </c>
      <c r="C23" s="317"/>
      <c r="D23" s="317"/>
      <c r="E23" s="166"/>
      <c r="F23" s="166"/>
      <c r="G23" s="166"/>
    </row>
    <row r="24" spans="2:20" s="70" customFormat="1" ht="22.15" customHeight="1" x14ac:dyDescent="0.25">
      <c r="B24" s="313" t="s">
        <v>61</v>
      </c>
      <c r="C24" s="314"/>
      <c r="D24" s="125" t="s">
        <v>283</v>
      </c>
      <c r="E24" s="159"/>
      <c r="F24" s="159"/>
      <c r="G24" s="159"/>
      <c r="O24" s="105"/>
    </row>
    <row r="25" spans="2:20" ht="22.15" customHeight="1" x14ac:dyDescent="0.25">
      <c r="B25" s="308" t="s">
        <v>121</v>
      </c>
      <c r="C25" s="308"/>
      <c r="D25" s="225">
        <f>((100-(D7*100))*(D16*24))/(D7*100)</f>
        <v>0</v>
      </c>
      <c r="E25" s="198"/>
      <c r="F25" s="167"/>
      <c r="G25" s="167"/>
      <c r="H25" s="100"/>
      <c r="N25" s="114"/>
      <c r="P25" s="100"/>
    </row>
    <row r="26" spans="2:20" ht="22.15" customHeight="1" x14ac:dyDescent="0.25">
      <c r="B26" s="308" t="s">
        <v>122</v>
      </c>
      <c r="C26" s="308"/>
      <c r="D26" s="225">
        <v>0</v>
      </c>
      <c r="E26" s="167"/>
      <c r="F26" s="167"/>
      <c r="G26" s="167"/>
      <c r="H26" s="100"/>
      <c r="N26" s="115"/>
      <c r="P26" s="100"/>
    </row>
    <row r="27" spans="2:20" ht="22.15" customHeight="1" x14ac:dyDescent="0.25">
      <c r="B27" s="308" t="s">
        <v>115</v>
      </c>
      <c r="C27" s="308"/>
      <c r="D27" s="225">
        <f>((100-(D9*100))*(D18*24))/(D9*100)</f>
        <v>0</v>
      </c>
      <c r="E27" s="167"/>
      <c r="F27" s="167"/>
      <c r="G27" s="167"/>
      <c r="H27" s="100"/>
      <c r="N27" s="114"/>
      <c r="P27" s="100"/>
    </row>
    <row r="28" spans="2:20" ht="22.15" customHeight="1" x14ac:dyDescent="0.25">
      <c r="B28" s="308" t="s">
        <v>116</v>
      </c>
      <c r="C28" s="308"/>
      <c r="D28" s="225">
        <v>0</v>
      </c>
      <c r="E28" s="167"/>
      <c r="F28" s="167"/>
      <c r="G28" s="167"/>
      <c r="H28" s="100"/>
      <c r="N28" s="115"/>
      <c r="P28" s="100"/>
    </row>
    <row r="29" spans="2:20" ht="22.15" customHeight="1" x14ac:dyDescent="0.25">
      <c r="B29" s="306" t="s">
        <v>234</v>
      </c>
      <c r="C29" s="307"/>
      <c r="D29" s="225">
        <f t="shared" ref="D29" si="0">((100-(D11*100))*(D20*24))/(D11*100)</f>
        <v>0</v>
      </c>
      <c r="E29" s="167"/>
      <c r="F29" s="167"/>
      <c r="G29" s="167"/>
      <c r="H29" s="100"/>
      <c r="N29" s="114"/>
      <c r="P29" s="100"/>
    </row>
    <row r="30" spans="2:20" s="70" customFormat="1" ht="22.15" customHeight="1" x14ac:dyDescent="0.25">
      <c r="B30" s="325" t="s">
        <v>74</v>
      </c>
      <c r="C30" s="325"/>
      <c r="D30" s="127">
        <f>'Indicadores de Desempenho'!D11</f>
        <v>3.4746268656716452</v>
      </c>
      <c r="E30" s="168"/>
      <c r="F30" s="168"/>
      <c r="G30" s="168"/>
      <c r="K30" s="98"/>
    </row>
    <row r="31" spans="2:20" ht="16.149999999999999" customHeight="1" x14ac:dyDescent="0.25">
      <c r="B31" s="91"/>
      <c r="C31" s="91"/>
      <c r="D31" s="92"/>
      <c r="E31" s="92"/>
      <c r="F31" s="92"/>
      <c r="G31" s="92"/>
    </row>
    <row r="32" spans="2:20" s="70" customFormat="1" ht="22.15" customHeight="1" x14ac:dyDescent="0.25">
      <c r="B32" s="317" t="s">
        <v>212</v>
      </c>
      <c r="C32" s="317"/>
      <c r="D32" s="317"/>
      <c r="E32" s="166"/>
      <c r="F32" s="166"/>
      <c r="G32" s="166"/>
    </row>
    <row r="33" spans="2:15" s="70" customFormat="1" ht="22.15" customHeight="1" x14ac:dyDescent="0.25">
      <c r="B33" s="313" t="s">
        <v>190</v>
      </c>
      <c r="C33" s="314"/>
      <c r="D33" s="125" t="s">
        <v>283</v>
      </c>
      <c r="E33" s="159"/>
      <c r="F33" s="159"/>
      <c r="G33" s="159"/>
    </row>
    <row r="34" spans="2:15" ht="22.15" customHeight="1" x14ac:dyDescent="0.25">
      <c r="B34" s="308" t="s">
        <v>191</v>
      </c>
      <c r="C34" s="308"/>
      <c r="D34" s="259">
        <v>7</v>
      </c>
      <c r="E34" s="129"/>
    </row>
    <row r="35" spans="2:15" ht="22.15" customHeight="1" x14ac:dyDescent="0.25">
      <c r="B35" s="308" t="s">
        <v>192</v>
      </c>
      <c r="C35" s="308"/>
      <c r="D35" s="93">
        <f>D34/Produção!D16</f>
        <v>9.655172413793104E-3</v>
      </c>
      <c r="E35" s="129"/>
    </row>
    <row r="36" spans="2:15" ht="22.15" customHeight="1" x14ac:dyDescent="0.25">
      <c r="B36" s="308" t="s">
        <v>193</v>
      </c>
      <c r="C36" s="308"/>
      <c r="D36" s="259">
        <v>5</v>
      </c>
      <c r="E36" s="129"/>
    </row>
    <row r="37" spans="2:15" ht="22.15" customHeight="1" x14ac:dyDescent="0.25">
      <c r="B37" s="308" t="s">
        <v>194</v>
      </c>
      <c r="C37" s="308"/>
      <c r="D37" s="93">
        <f>D36/Produção!D16</f>
        <v>6.8965517241379309E-3</v>
      </c>
      <c r="E37" s="142"/>
      <c r="F37" s="89"/>
      <c r="G37" s="142"/>
      <c r="H37" s="89"/>
    </row>
    <row r="38" spans="2:15" ht="22.15" customHeight="1" x14ac:dyDescent="0.25">
      <c r="B38" s="308" t="s">
        <v>233</v>
      </c>
      <c r="C38" s="308"/>
      <c r="D38" s="260">
        <f>0/Produção!D24</f>
        <v>0</v>
      </c>
      <c r="E38" s="142"/>
    </row>
    <row r="39" spans="2:15" ht="22.15" customHeight="1" x14ac:dyDescent="0.25">
      <c r="B39" s="323" t="s">
        <v>237</v>
      </c>
      <c r="C39" s="323"/>
      <c r="D39" s="204">
        <f>Produção!D23/Produção!D24</f>
        <v>0.38926174496644295</v>
      </c>
      <c r="E39" s="129"/>
    </row>
    <row r="40" spans="2:15" ht="16.149999999999999" customHeight="1" x14ac:dyDescent="0.25">
      <c r="B40" s="91"/>
      <c r="C40" s="91"/>
      <c r="D40" s="92"/>
      <c r="E40" s="92"/>
      <c r="F40" s="92"/>
      <c r="G40" s="92"/>
      <c r="O40" s="116"/>
    </row>
    <row r="41" spans="2:15" s="70" customFormat="1" ht="22.15" customHeight="1" x14ac:dyDescent="0.25">
      <c r="B41" s="317" t="s">
        <v>215</v>
      </c>
      <c r="C41" s="317"/>
      <c r="D41" s="317"/>
      <c r="E41" s="166"/>
      <c r="F41" s="166"/>
      <c r="G41" s="166"/>
    </row>
    <row r="42" spans="2:15" s="70" customFormat="1" ht="22.15" customHeight="1" x14ac:dyDescent="0.25">
      <c r="B42" s="313" t="s">
        <v>190</v>
      </c>
      <c r="C42" s="314"/>
      <c r="D42" s="125" t="s">
        <v>283</v>
      </c>
      <c r="E42" s="159"/>
      <c r="F42" s="159"/>
      <c r="G42" s="159"/>
    </row>
    <row r="43" spans="2:15" ht="22.15" customHeight="1" x14ac:dyDescent="0.25">
      <c r="B43" s="308" t="s">
        <v>255</v>
      </c>
      <c r="C43" s="308"/>
      <c r="D43" s="254">
        <v>138</v>
      </c>
      <c r="E43" s="170"/>
      <c r="F43" s="170"/>
      <c r="G43" s="170"/>
    </row>
    <row r="44" spans="2:15" ht="22.15" customHeight="1" x14ac:dyDescent="0.25">
      <c r="B44" s="308" t="s">
        <v>288</v>
      </c>
      <c r="C44" s="308"/>
      <c r="D44" s="254">
        <v>441</v>
      </c>
      <c r="E44" s="170"/>
      <c r="F44" s="170"/>
      <c r="G44" s="170"/>
    </row>
    <row r="45" spans="2:15" ht="22.15" customHeight="1" x14ac:dyDescent="0.25">
      <c r="B45" s="308" t="s">
        <v>195</v>
      </c>
      <c r="C45" s="308"/>
      <c r="D45" s="254">
        <v>1369</v>
      </c>
      <c r="E45" s="170"/>
      <c r="F45" s="170"/>
      <c r="G45" s="170"/>
    </row>
    <row r="46" spans="2:15" ht="22.15" customHeight="1" x14ac:dyDescent="0.25">
      <c r="B46" s="308" t="s">
        <v>196</v>
      </c>
      <c r="C46" s="308"/>
      <c r="D46" s="254">
        <v>291</v>
      </c>
      <c r="E46" s="170"/>
      <c r="F46" s="170"/>
      <c r="G46" s="170"/>
    </row>
    <row r="47" spans="2:15" ht="22.15" customHeight="1" x14ac:dyDescent="0.25">
      <c r="B47" s="308" t="s">
        <v>197</v>
      </c>
      <c r="C47" s="308"/>
      <c r="D47" s="254">
        <v>291</v>
      </c>
      <c r="E47" s="170"/>
      <c r="F47" s="170"/>
      <c r="G47" s="170"/>
    </row>
    <row r="48" spans="2:15" ht="22.15" customHeight="1" x14ac:dyDescent="0.25">
      <c r="B48" s="324" t="s">
        <v>241</v>
      </c>
      <c r="C48" s="324"/>
      <c r="D48" s="122">
        <v>146</v>
      </c>
      <c r="E48" s="155"/>
      <c r="F48" s="171"/>
      <c r="G48" s="171"/>
    </row>
    <row r="49" spans="2:13" ht="17.45" customHeight="1" x14ac:dyDescent="0.25">
      <c r="B49" s="302" t="s">
        <v>216</v>
      </c>
      <c r="C49" s="302"/>
      <c r="D49" s="302"/>
      <c r="E49" s="172"/>
      <c r="F49" s="172"/>
      <c r="G49" s="172"/>
    </row>
    <row r="50" spans="2:13" s="70" customFormat="1" ht="20.45" customHeight="1" x14ac:dyDescent="0.25">
      <c r="B50" s="313" t="s">
        <v>190</v>
      </c>
      <c r="C50" s="314"/>
      <c r="D50" s="125" t="s">
        <v>283</v>
      </c>
      <c r="E50" s="159"/>
      <c r="F50" s="159"/>
      <c r="G50" s="159"/>
    </row>
    <row r="51" spans="2:13" ht="22.15" customHeight="1" x14ac:dyDescent="0.25">
      <c r="B51" s="308" t="s">
        <v>238</v>
      </c>
      <c r="C51" s="308"/>
      <c r="D51" s="255">
        <f>D43/D48</f>
        <v>0.9452054794520548</v>
      </c>
      <c r="E51" s="173"/>
      <c r="F51" s="173"/>
      <c r="G51" s="173"/>
    </row>
    <row r="52" spans="2:13" ht="22.15" customHeight="1" x14ac:dyDescent="0.25">
      <c r="B52" s="308" t="s">
        <v>198</v>
      </c>
      <c r="C52" s="308"/>
      <c r="D52" s="255">
        <f>D44/D48</f>
        <v>3.0205479452054793</v>
      </c>
      <c r="E52" s="173"/>
      <c r="F52" s="173"/>
      <c r="G52" s="173"/>
    </row>
    <row r="53" spans="2:13" ht="22.15" customHeight="1" x14ac:dyDescent="0.25">
      <c r="B53" s="308" t="s">
        <v>239</v>
      </c>
      <c r="C53" s="308"/>
      <c r="D53" s="255">
        <f>D45/D48</f>
        <v>9.3767123287671232</v>
      </c>
      <c r="E53" s="173"/>
      <c r="F53" s="173"/>
      <c r="G53" s="173"/>
    </row>
    <row r="54" spans="2:13" ht="22.15" customHeight="1" x14ac:dyDescent="0.25">
      <c r="B54" s="308" t="s">
        <v>199</v>
      </c>
      <c r="C54" s="308"/>
      <c r="D54" s="93">
        <v>0.03</v>
      </c>
      <c r="E54" s="129"/>
      <c r="F54" s="169"/>
      <c r="G54" s="169"/>
    </row>
    <row r="55" spans="2:13" ht="22.15" customHeight="1" x14ac:dyDescent="0.25">
      <c r="B55" s="308" t="s">
        <v>240</v>
      </c>
      <c r="C55" s="308"/>
      <c r="D55" s="93">
        <f>D47/D46</f>
        <v>1</v>
      </c>
      <c r="E55" s="169"/>
      <c r="F55" s="169"/>
      <c r="G55" s="169"/>
    </row>
    <row r="56" spans="2:13" ht="7.9" customHeight="1" x14ac:dyDescent="0.25">
      <c r="B56" s="91"/>
      <c r="C56" s="91"/>
      <c r="D56" s="92"/>
      <c r="E56" s="92"/>
      <c r="F56" s="92"/>
      <c r="G56" s="92"/>
    </row>
    <row r="57" spans="2:13" ht="17.100000000000001" customHeight="1" x14ac:dyDescent="0.25">
      <c r="B57" s="302" t="s">
        <v>217</v>
      </c>
      <c r="C57" s="302"/>
      <c r="D57" s="302"/>
      <c r="E57" s="172"/>
      <c r="F57" s="172"/>
      <c r="G57" s="172"/>
    </row>
    <row r="58" spans="2:13" s="70" customFormat="1" ht="20.45" customHeight="1" x14ac:dyDescent="0.25">
      <c r="B58" s="313" t="s">
        <v>157</v>
      </c>
      <c r="C58" s="314"/>
      <c r="D58" s="125" t="s">
        <v>283</v>
      </c>
      <c r="E58" s="159"/>
      <c r="F58" s="159"/>
      <c r="G58" s="159"/>
    </row>
    <row r="59" spans="2:13" ht="22.15" customHeight="1" x14ac:dyDescent="0.25">
      <c r="B59" s="304" t="s">
        <v>219</v>
      </c>
      <c r="C59" s="305"/>
      <c r="D59" s="222">
        <f>((D60-D61)/D60)</f>
        <v>-6.1855670103092781E-3</v>
      </c>
      <c r="E59" s="174"/>
      <c r="F59" s="174"/>
      <c r="G59" s="174"/>
      <c r="I59" s="94"/>
    </row>
    <row r="60" spans="2:13" ht="22.15" customHeight="1" x14ac:dyDescent="0.25">
      <c r="B60" s="308" t="s">
        <v>220</v>
      </c>
      <c r="C60" s="308"/>
      <c r="D60" s="220">
        <v>485</v>
      </c>
      <c r="E60" s="129"/>
    </row>
    <row r="61" spans="2:13" ht="22.15" customHeight="1" x14ac:dyDescent="0.25">
      <c r="B61" s="308" t="s">
        <v>221</v>
      </c>
      <c r="C61" s="308"/>
      <c r="D61" s="220">
        <v>488</v>
      </c>
      <c r="E61" s="129"/>
    </row>
    <row r="62" spans="2:13" ht="22.15" customHeight="1" x14ac:dyDescent="0.25">
      <c r="B62" s="304" t="s">
        <v>222</v>
      </c>
      <c r="C62" s="305"/>
      <c r="D62" s="222">
        <f>((D63-D64)/D63)</f>
        <v>0.69591180523656404</v>
      </c>
    </row>
    <row r="63" spans="2:13" ht="22.15" customHeight="1" x14ac:dyDescent="0.25">
      <c r="B63" s="308" t="s">
        <v>220</v>
      </c>
      <c r="C63" s="308"/>
      <c r="D63" s="221">
        <v>2177</v>
      </c>
      <c r="E63" s="129"/>
      <c r="F63" s="187"/>
      <c r="H63" s="301"/>
      <c r="I63" s="301"/>
      <c r="J63" s="301"/>
      <c r="K63" s="301"/>
      <c r="L63" s="301"/>
      <c r="M63" s="301"/>
    </row>
    <row r="64" spans="2:13" ht="22.15" customHeight="1" x14ac:dyDescent="0.25">
      <c r="B64" s="308" t="s">
        <v>221</v>
      </c>
      <c r="C64" s="308"/>
      <c r="D64" s="221">
        <v>662</v>
      </c>
      <c r="E64" s="129"/>
      <c r="F64" s="187"/>
      <c r="H64" s="301"/>
      <c r="I64" s="301"/>
      <c r="J64" s="301"/>
      <c r="K64" s="301"/>
      <c r="L64" s="301"/>
      <c r="M64" s="301"/>
    </row>
    <row r="65" spans="2:7" ht="22.15" customHeight="1" x14ac:dyDescent="0.25">
      <c r="B65" s="304" t="s">
        <v>226</v>
      </c>
      <c r="C65" s="305"/>
      <c r="D65" s="222">
        <f>IFERROR((D66/D67),"")</f>
        <v>0.21428571428571427</v>
      </c>
    </row>
    <row r="66" spans="2:7" ht="22.15" customHeight="1" x14ac:dyDescent="0.25">
      <c r="B66" s="306" t="s">
        <v>223</v>
      </c>
      <c r="C66" s="307"/>
      <c r="D66" s="220">
        <f>2968-2332</f>
        <v>636</v>
      </c>
      <c r="E66" s="129"/>
    </row>
    <row r="67" spans="2:7" ht="22.15" customHeight="1" x14ac:dyDescent="0.25">
      <c r="B67" s="306" t="s">
        <v>224</v>
      </c>
      <c r="C67" s="307"/>
      <c r="D67" s="220">
        <v>2968</v>
      </c>
      <c r="E67" s="129"/>
    </row>
    <row r="68" spans="2:7" ht="22.15" customHeight="1" x14ac:dyDescent="0.25">
      <c r="B68" s="304" t="s">
        <v>225</v>
      </c>
      <c r="C68" s="305"/>
      <c r="D68" s="222">
        <f>IFERROR((D69/D70),"")</f>
        <v>0.18477398889770025</v>
      </c>
    </row>
    <row r="69" spans="2:7" ht="22.15" customHeight="1" x14ac:dyDescent="0.25">
      <c r="B69" s="306" t="s">
        <v>223</v>
      </c>
      <c r="C69" s="307"/>
      <c r="D69" s="220">
        <f>1261-1028</f>
        <v>233</v>
      </c>
      <c r="E69" s="129"/>
    </row>
    <row r="70" spans="2:7" ht="22.15" customHeight="1" x14ac:dyDescent="0.25">
      <c r="B70" s="306" t="s">
        <v>224</v>
      </c>
      <c r="C70" s="307"/>
      <c r="D70" s="220">
        <v>1261</v>
      </c>
      <c r="E70" s="129"/>
    </row>
    <row r="71" spans="2:7" ht="7.9" customHeight="1" x14ac:dyDescent="0.25">
      <c r="B71" s="91"/>
      <c r="C71" s="91"/>
      <c r="D71" s="92"/>
      <c r="E71" s="92"/>
      <c r="F71" s="92"/>
      <c r="G71" s="92"/>
    </row>
    <row r="72" spans="2:7" ht="21" customHeight="1" x14ac:dyDescent="0.25">
      <c r="B72" s="302" t="s">
        <v>218</v>
      </c>
      <c r="C72" s="302"/>
      <c r="D72" s="302"/>
      <c r="E72" s="172"/>
      <c r="F72" s="172"/>
      <c r="G72" s="172"/>
    </row>
    <row r="73" spans="2:7" s="70" customFormat="1" ht="18" customHeight="1" x14ac:dyDescent="0.25">
      <c r="B73" s="303" t="s">
        <v>200</v>
      </c>
      <c r="C73" s="310" t="s">
        <v>277</v>
      </c>
      <c r="D73" s="310"/>
      <c r="E73" s="175"/>
      <c r="F73" s="175"/>
      <c r="G73" s="175"/>
    </row>
    <row r="74" spans="2:7" s="70" customFormat="1" ht="22.15" customHeight="1" x14ac:dyDescent="0.25">
      <c r="B74" s="303"/>
      <c r="C74" s="123" t="s">
        <v>201</v>
      </c>
      <c r="D74" s="124" t="s">
        <v>202</v>
      </c>
      <c r="E74" s="176"/>
      <c r="F74" s="176"/>
      <c r="G74" s="176"/>
    </row>
    <row r="75" spans="2:7" ht="22.15" customHeight="1" x14ac:dyDescent="0.25">
      <c r="B75" s="69" t="s">
        <v>203</v>
      </c>
      <c r="C75" s="247">
        <v>3.6999999999999998E-2</v>
      </c>
      <c r="D75" s="247">
        <v>0.33329999999999999</v>
      </c>
      <c r="E75" s="177"/>
      <c r="F75" s="177"/>
      <c r="G75" s="177"/>
    </row>
    <row r="76" spans="2:7" ht="22.15" customHeight="1" x14ac:dyDescent="0.25">
      <c r="B76" s="69" t="s">
        <v>204</v>
      </c>
      <c r="C76" s="247">
        <v>3.1399999999999997E-2</v>
      </c>
      <c r="D76" s="247">
        <v>7.0800000000000002E-2</v>
      </c>
      <c r="E76" s="177"/>
      <c r="F76" s="177"/>
      <c r="G76" s="177"/>
    </row>
    <row r="77" spans="2:7" ht="22.15" customHeight="1" x14ac:dyDescent="0.25">
      <c r="B77" s="69" t="s">
        <v>205</v>
      </c>
      <c r="C77" s="247">
        <v>4.3099999999999999E-2</v>
      </c>
      <c r="D77" s="247">
        <v>0.3105</v>
      </c>
      <c r="E77" s="177"/>
      <c r="F77" s="177"/>
      <c r="G77" s="177"/>
    </row>
    <row r="78" spans="2:7" ht="22.15" customHeight="1" x14ac:dyDescent="0.25">
      <c r="B78" s="69" t="s">
        <v>111</v>
      </c>
      <c r="C78" s="247">
        <v>1.3299999999999999E-2</v>
      </c>
      <c r="D78" s="247" t="s">
        <v>279</v>
      </c>
      <c r="E78" s="177"/>
      <c r="F78" s="177"/>
      <c r="G78" s="177"/>
    </row>
    <row r="79" spans="2:7" ht="22.15" customHeight="1" x14ac:dyDescent="0.25">
      <c r="B79" s="69" t="s">
        <v>206</v>
      </c>
      <c r="C79" s="247">
        <v>5.74E-2</v>
      </c>
      <c r="D79" s="247" t="s">
        <v>279</v>
      </c>
      <c r="E79" s="177"/>
      <c r="F79" s="177"/>
      <c r="G79" s="177"/>
    </row>
    <row r="80" spans="2:7" ht="22.15" customHeight="1" x14ac:dyDescent="0.25">
      <c r="B80" s="69" t="s">
        <v>207</v>
      </c>
      <c r="C80" s="247">
        <v>4.7300000000000002E-2</v>
      </c>
      <c r="D80" s="247" t="s">
        <v>279</v>
      </c>
      <c r="E80" s="177"/>
      <c r="F80" s="177"/>
      <c r="G80" s="177"/>
    </row>
    <row r="81" spans="2:7" ht="22.15" customHeight="1" x14ac:dyDescent="0.25">
      <c r="B81" s="69" t="s">
        <v>208</v>
      </c>
      <c r="C81" s="247">
        <v>1.7399999999999999E-2</v>
      </c>
      <c r="D81" s="247" t="s">
        <v>279</v>
      </c>
      <c r="E81" s="177"/>
      <c r="F81" s="177"/>
      <c r="G81" s="177"/>
    </row>
    <row r="82" spans="2:7" ht="22.15" customHeight="1" x14ac:dyDescent="0.25">
      <c r="B82" s="69" t="s">
        <v>209</v>
      </c>
      <c r="C82" s="247" t="s">
        <v>279</v>
      </c>
      <c r="D82" s="247" t="s">
        <v>279</v>
      </c>
      <c r="E82" s="177"/>
      <c r="F82" s="177"/>
      <c r="G82" s="177"/>
    </row>
    <row r="83" spans="2:7" ht="22.15" customHeight="1" x14ac:dyDescent="0.25">
      <c r="B83" s="69" t="s">
        <v>246</v>
      </c>
      <c r="C83" s="247">
        <v>3.4000000000000002E-2</v>
      </c>
      <c r="D83" s="247" t="s">
        <v>279</v>
      </c>
      <c r="E83" s="177"/>
      <c r="F83" s="177"/>
      <c r="G83" s="177"/>
    </row>
    <row r="84" spans="2:7" ht="22.15" customHeight="1" x14ac:dyDescent="0.25">
      <c r="B84" s="123" t="s">
        <v>69</v>
      </c>
      <c r="C84" s="234">
        <v>3.7600000000000001E-2</v>
      </c>
      <c r="D84" s="234">
        <v>0.2026</v>
      </c>
      <c r="E84" s="178"/>
      <c r="F84" s="178"/>
      <c r="G84" s="178"/>
    </row>
    <row r="85" spans="2:7" ht="22.15" customHeight="1" x14ac:dyDescent="0.25">
      <c r="B85" s="128" t="s">
        <v>247</v>
      </c>
      <c r="C85" s="311">
        <v>0.1201</v>
      </c>
      <c r="D85" s="311"/>
      <c r="E85" s="178"/>
      <c r="F85" s="178"/>
      <c r="G85" s="178"/>
    </row>
    <row r="86" spans="2:7" ht="15.6" customHeight="1" x14ac:dyDescent="0.25">
      <c r="B86" s="309" t="s">
        <v>230</v>
      </c>
      <c r="C86" s="309"/>
      <c r="D86" s="309"/>
      <c r="E86" s="143"/>
      <c r="F86" s="143"/>
      <c r="G86" s="143"/>
    </row>
    <row r="87" spans="2:7" ht="15.6" customHeight="1" x14ac:dyDescent="0.25">
      <c r="B87" s="143"/>
      <c r="C87" s="143"/>
      <c r="D87" s="143"/>
      <c r="E87" s="143"/>
      <c r="F87" s="143"/>
      <c r="G87" s="143"/>
    </row>
    <row r="88" spans="2:7" x14ac:dyDescent="0.25">
      <c r="B88" s="312"/>
      <c r="C88" s="312"/>
      <c r="D88" s="312"/>
      <c r="E88" s="143"/>
      <c r="F88" s="143"/>
      <c r="G88" s="143"/>
    </row>
    <row r="89" spans="2:7" ht="15.6" customHeight="1" x14ac:dyDescent="0.25">
      <c r="B89" s="143"/>
      <c r="C89" s="143"/>
      <c r="D89" s="143"/>
      <c r="E89" s="143"/>
      <c r="F89" s="143"/>
      <c r="G89" s="143"/>
    </row>
    <row r="90" spans="2:7" ht="15.6" customHeight="1" x14ac:dyDescent="0.25">
      <c r="B90" s="143"/>
      <c r="C90" s="143"/>
      <c r="D90" s="143"/>
      <c r="E90" s="143"/>
      <c r="F90" s="143"/>
      <c r="G90" s="143"/>
    </row>
    <row r="91" spans="2:7" ht="15.6" customHeight="1" x14ac:dyDescent="0.25">
      <c r="B91" s="143"/>
      <c r="C91" s="143"/>
      <c r="D91" s="143"/>
      <c r="E91" s="143"/>
      <c r="F91" s="143"/>
      <c r="G91" s="143"/>
    </row>
    <row r="92" spans="2:7" ht="15.6" customHeight="1" x14ac:dyDescent="0.25">
      <c r="B92" s="143"/>
      <c r="C92" s="143"/>
      <c r="D92" s="143"/>
      <c r="E92" s="143"/>
      <c r="F92" s="143"/>
      <c r="G92" s="143"/>
    </row>
    <row r="93" spans="2:7" ht="15.6" customHeight="1" x14ac:dyDescent="0.25">
      <c r="B93" s="143"/>
      <c r="C93" s="143"/>
      <c r="D93" s="143"/>
      <c r="E93" s="143"/>
      <c r="F93" s="143"/>
      <c r="G93" s="143"/>
    </row>
    <row r="94" spans="2:7" ht="15.6" customHeight="1" x14ac:dyDescent="0.25">
      <c r="B94" s="143"/>
      <c r="C94" s="143"/>
      <c r="D94" s="143"/>
      <c r="E94" s="143"/>
      <c r="F94" s="143"/>
      <c r="G94" s="143"/>
    </row>
    <row r="95" spans="2:7" ht="15.6" customHeight="1" x14ac:dyDescent="0.25">
      <c r="B95" s="143"/>
      <c r="C95" s="143"/>
      <c r="D95" s="143"/>
      <c r="E95" s="143"/>
      <c r="F95" s="143"/>
      <c r="G95" s="143"/>
    </row>
    <row r="97" spans="2:8" ht="15.75" x14ac:dyDescent="0.25">
      <c r="B97" s="286" t="s">
        <v>284</v>
      </c>
      <c r="C97" s="286"/>
      <c r="D97" s="286"/>
      <c r="E97" s="237"/>
      <c r="F97" s="237"/>
      <c r="G97" s="237"/>
    </row>
    <row r="98" spans="2:8" x14ac:dyDescent="0.25">
      <c r="B98" s="287" t="s">
        <v>285</v>
      </c>
      <c r="C98" s="287"/>
      <c r="D98" s="287"/>
      <c r="E98" s="104"/>
      <c r="F98" s="104"/>
      <c r="G98" s="104"/>
      <c r="H98" s="82"/>
    </row>
    <row r="99" spans="2:8" x14ac:dyDescent="0.25">
      <c r="B99" s="287" t="s">
        <v>210</v>
      </c>
      <c r="C99" s="287"/>
      <c r="D99" s="287"/>
      <c r="E99" s="238"/>
      <c r="F99" s="238"/>
      <c r="G99" s="238"/>
      <c r="H99" s="82"/>
    </row>
    <row r="100" spans="2:8" x14ac:dyDescent="0.25">
      <c r="B100" s="287"/>
      <c r="C100" s="287"/>
      <c r="D100" s="287"/>
      <c r="E100" s="238"/>
      <c r="F100" s="238"/>
      <c r="G100" s="238"/>
      <c r="H100" s="84"/>
    </row>
    <row r="101" spans="2:8" x14ac:dyDescent="0.25">
      <c r="H101" s="83"/>
    </row>
  </sheetData>
  <mergeCells count="77">
    <mergeCell ref="O16:T16"/>
    <mergeCell ref="O18:T18"/>
    <mergeCell ref="O20:T20"/>
    <mergeCell ref="B62:C62"/>
    <mergeCell ref="B51:C51"/>
    <mergeCell ref="B52:C52"/>
    <mergeCell ref="B53:C53"/>
    <mergeCell ref="B54:C54"/>
    <mergeCell ref="B55:C55"/>
    <mergeCell ref="B60:C60"/>
    <mergeCell ref="B61:C61"/>
    <mergeCell ref="B58:C58"/>
    <mergeCell ref="B59:C59"/>
    <mergeCell ref="B57:D57"/>
    <mergeCell ref="B33:C33"/>
    <mergeCell ref="B36:C36"/>
    <mergeCell ref="B10:C10"/>
    <mergeCell ref="B12:C12"/>
    <mergeCell ref="B34:C34"/>
    <mergeCell ref="B35:C35"/>
    <mergeCell ref="B29:C29"/>
    <mergeCell ref="B21:C21"/>
    <mergeCell ref="B32:D32"/>
    <mergeCell ref="B30:C30"/>
    <mergeCell ref="B26:C26"/>
    <mergeCell ref="B27:C27"/>
    <mergeCell ref="B28:C28"/>
    <mergeCell ref="B24:C24"/>
    <mergeCell ref="B25:C25"/>
    <mergeCell ref="B11:C11"/>
    <mergeCell ref="B20:C20"/>
    <mergeCell ref="B48:C48"/>
    <mergeCell ref="B50:C50"/>
    <mergeCell ref="B49:D49"/>
    <mergeCell ref="B46:C46"/>
    <mergeCell ref="B47:C47"/>
    <mergeCell ref="B43:C43"/>
    <mergeCell ref="B44:C44"/>
    <mergeCell ref="B45:C45"/>
    <mergeCell ref="B41:D41"/>
    <mergeCell ref="B38:C38"/>
    <mergeCell ref="B39:C39"/>
    <mergeCell ref="B37:C37"/>
    <mergeCell ref="B42:C42"/>
    <mergeCell ref="B2:D2"/>
    <mergeCell ref="B14:D14"/>
    <mergeCell ref="B23:D23"/>
    <mergeCell ref="B5:D5"/>
    <mergeCell ref="B15:C15"/>
    <mergeCell ref="B16:C16"/>
    <mergeCell ref="B17:C17"/>
    <mergeCell ref="B18:C18"/>
    <mergeCell ref="B19:C19"/>
    <mergeCell ref="B3:D3"/>
    <mergeCell ref="B6:C6"/>
    <mergeCell ref="B7:C7"/>
    <mergeCell ref="B8:C8"/>
    <mergeCell ref="B9:C9"/>
    <mergeCell ref="B100:D100"/>
    <mergeCell ref="B86:D86"/>
    <mergeCell ref="C73:D73"/>
    <mergeCell ref="C85:D85"/>
    <mergeCell ref="B99:D99"/>
    <mergeCell ref="B88:D88"/>
    <mergeCell ref="H63:M64"/>
    <mergeCell ref="B72:D72"/>
    <mergeCell ref="B73:B74"/>
    <mergeCell ref="B97:D97"/>
    <mergeCell ref="B98:D98"/>
    <mergeCell ref="B68:C68"/>
    <mergeCell ref="B69:C69"/>
    <mergeCell ref="B70:C70"/>
    <mergeCell ref="B63:C63"/>
    <mergeCell ref="B64:C64"/>
    <mergeCell ref="B65:C65"/>
    <mergeCell ref="B66:C66"/>
    <mergeCell ref="B67:C67"/>
  </mergeCells>
  <pageMargins left="0.82677165354330717" right="0.6692913385826772" top="0.62992125984251968" bottom="0.43307086614173229" header="0.51181102362204722" footer="0.19685039370078741"/>
  <pageSetup paperSize="9" scale="72" firstPageNumber="0" fitToHeight="9" orientation="portrait" useFirstPageNumber="1" horizontalDpi="300" verticalDpi="300" r:id="rId1"/>
  <rowBreaks count="1" manualBreakCount="1">
    <brk id="48" min="1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5" x14ac:dyDescent="0.25"/>
  <cols>
    <col min="1" max="1" width="28" customWidth="1"/>
    <col min="2" max="2" width="14.140625" customWidth="1"/>
    <col min="3" max="3" width="13.85546875" customWidth="1"/>
    <col min="4" max="4" width="15.85546875" customWidth="1"/>
    <col min="5" max="5" width="18.7109375" customWidth="1"/>
    <col min="6" max="6" width="12.85546875" customWidth="1"/>
    <col min="7" max="7" width="15.85546875" customWidth="1"/>
    <col min="8" max="8" width="21.85546875" customWidth="1"/>
    <col min="9" max="9" width="16.140625" customWidth="1"/>
    <col min="10" max="10" width="20.7109375" customWidth="1"/>
    <col min="11" max="11" width="14.5703125" customWidth="1"/>
    <col min="12" max="12" width="13.42578125" customWidth="1"/>
    <col min="13" max="13" width="15.42578125" customWidth="1"/>
    <col min="14" max="14" width="12.85546875" customWidth="1"/>
    <col min="15" max="15" width="11.140625" bestFit="1" customWidth="1"/>
    <col min="16" max="16" width="12.140625" customWidth="1"/>
    <col min="17" max="17" width="11.42578125" customWidth="1"/>
    <col min="18" max="18" width="10.42578125" customWidth="1"/>
    <col min="19" max="19" width="10.5703125" customWidth="1"/>
  </cols>
  <sheetData>
    <row r="2" spans="1:3" x14ac:dyDescent="0.25">
      <c r="A2" s="3" t="s">
        <v>46</v>
      </c>
    </row>
    <row r="4" spans="1:3" x14ac:dyDescent="0.25">
      <c r="A4" s="3" t="s">
        <v>11</v>
      </c>
    </row>
    <row r="6" spans="1:3" x14ac:dyDescent="0.25">
      <c r="A6" t="s">
        <v>12</v>
      </c>
    </row>
    <row r="7" spans="1:3" x14ac:dyDescent="0.25">
      <c r="A7" t="s">
        <v>13</v>
      </c>
    </row>
    <row r="9" spans="1:3" x14ac:dyDescent="0.25">
      <c r="A9" t="s">
        <v>14</v>
      </c>
    </row>
    <row r="10" spans="1:3" x14ac:dyDescent="0.25">
      <c r="A10" t="s">
        <v>15</v>
      </c>
    </row>
    <row r="12" spans="1:3" x14ac:dyDescent="0.25">
      <c r="A12" t="s">
        <v>16</v>
      </c>
    </row>
    <row r="15" spans="1:3" x14ac:dyDescent="0.25">
      <c r="A15" s="351" t="s">
        <v>56</v>
      </c>
      <c r="B15" s="351"/>
      <c r="C15" s="351"/>
    </row>
    <row r="16" spans="1:3" x14ac:dyDescent="0.25">
      <c r="A16" s="348" t="s">
        <v>57</v>
      </c>
      <c r="B16" s="349"/>
      <c r="C16" s="350"/>
    </row>
    <row r="17" spans="1:11" x14ac:dyDescent="0.25">
      <c r="A17" s="342" t="s">
        <v>53</v>
      </c>
      <c r="B17" s="343"/>
      <c r="C17" s="19" t="s">
        <v>58</v>
      </c>
    </row>
    <row r="18" spans="1:11" x14ac:dyDescent="0.25">
      <c r="A18" s="344" t="s">
        <v>54</v>
      </c>
      <c r="B18" s="345"/>
      <c r="C18" s="20" t="s">
        <v>59</v>
      </c>
    </row>
    <row r="19" spans="1:11" x14ac:dyDescent="0.25">
      <c r="A19" s="346" t="s">
        <v>55</v>
      </c>
      <c r="B19" s="347"/>
      <c r="C19" s="21" t="s">
        <v>60</v>
      </c>
    </row>
    <row r="25" spans="1:11" x14ac:dyDescent="0.25">
      <c r="A25" s="3" t="s">
        <v>36</v>
      </c>
      <c r="B25" s="1" t="s">
        <v>0</v>
      </c>
    </row>
    <row r="26" spans="1:11" x14ac:dyDescent="0.25">
      <c r="A26" s="3"/>
      <c r="B26" s="1"/>
    </row>
    <row r="27" spans="1:11" x14ac:dyDescent="0.25">
      <c r="A27" t="s">
        <v>19</v>
      </c>
      <c r="B27" s="1"/>
    </row>
    <row r="28" spans="1:11" x14ac:dyDescent="0.25">
      <c r="A28" s="1" t="s">
        <v>20</v>
      </c>
    </row>
    <row r="29" spans="1:11" x14ac:dyDescent="0.25">
      <c r="A29" s="1" t="s">
        <v>21</v>
      </c>
    </row>
    <row r="30" spans="1:11" x14ac:dyDescent="0.25">
      <c r="A30" s="1"/>
    </row>
    <row r="31" spans="1:11" ht="15.75" thickBot="1" x14ac:dyDescent="0.3">
      <c r="A31" s="1"/>
      <c r="C31" s="339" t="s">
        <v>47</v>
      </c>
      <c r="D31" s="339"/>
      <c r="E31" s="339"/>
      <c r="F31" s="340" t="s">
        <v>48</v>
      </c>
      <c r="G31" s="340"/>
      <c r="H31" s="340"/>
      <c r="I31" s="341" t="s">
        <v>74</v>
      </c>
      <c r="J31" s="341"/>
      <c r="K31" s="341"/>
    </row>
    <row r="32" spans="1:11" ht="48" customHeight="1" x14ac:dyDescent="0.25">
      <c r="A32" s="12" t="s">
        <v>18</v>
      </c>
      <c r="B32" s="13" t="s">
        <v>7</v>
      </c>
      <c r="C32" s="35" t="s">
        <v>70</v>
      </c>
      <c r="D32" s="36" t="s">
        <v>72</v>
      </c>
      <c r="E32" s="37" t="s">
        <v>71</v>
      </c>
      <c r="F32" s="35" t="s">
        <v>70</v>
      </c>
      <c r="G32" s="36" t="s">
        <v>73</v>
      </c>
      <c r="H32" s="37" t="s">
        <v>71</v>
      </c>
      <c r="I32" s="38" t="s">
        <v>4</v>
      </c>
      <c r="J32" s="38" t="s">
        <v>5</v>
      </c>
      <c r="K32" s="38" t="s">
        <v>6</v>
      </c>
    </row>
    <row r="33" spans="1:12" x14ac:dyDescent="0.2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2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2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2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2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2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2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2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2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2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2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2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.75" thickBot="1" x14ac:dyDescent="0.3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25">
      <c r="A49" s="17" t="s">
        <v>61</v>
      </c>
      <c r="B49" s="18" t="s">
        <v>75</v>
      </c>
      <c r="C49" s="18" t="s">
        <v>76</v>
      </c>
      <c r="D49" s="18" t="s">
        <v>77</v>
      </c>
      <c r="E49" s="18" t="s">
        <v>78</v>
      </c>
      <c r="F49" s="18" t="s">
        <v>79</v>
      </c>
      <c r="G49" s="18" t="s">
        <v>80</v>
      </c>
      <c r="H49" s="18" t="s">
        <v>62</v>
      </c>
      <c r="I49" s="18" t="s">
        <v>63</v>
      </c>
      <c r="J49" s="18" t="s">
        <v>64</v>
      </c>
      <c r="K49" s="18" t="s">
        <v>66</v>
      </c>
      <c r="L49" s="18" t="s">
        <v>67</v>
      </c>
      <c r="M49" s="18" t="s">
        <v>68</v>
      </c>
      <c r="N49" s="18" t="s">
        <v>49</v>
      </c>
    </row>
    <row r="50" spans="1:14" x14ac:dyDescent="0.2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2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25">
      <c r="A52" s="3" t="s">
        <v>69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25">
      <c r="A53" s="2" t="s">
        <v>50</v>
      </c>
    </row>
    <row r="54" spans="1:14" x14ac:dyDescent="0.25">
      <c r="A54" s="3"/>
    </row>
    <row r="55" spans="1:14" x14ac:dyDescent="0.25">
      <c r="A55" s="3"/>
    </row>
    <row r="56" spans="1:14" x14ac:dyDescent="0.25">
      <c r="B56" s="336" t="s">
        <v>82</v>
      </c>
      <c r="C56" s="337"/>
      <c r="D56" s="337"/>
      <c r="E56" s="338"/>
      <c r="I56" s="327" t="s">
        <v>83</v>
      </c>
      <c r="J56" s="328"/>
      <c r="K56" s="328"/>
      <c r="L56" s="329"/>
    </row>
    <row r="57" spans="1:14" ht="30" x14ac:dyDescent="0.25">
      <c r="A57" s="54" t="s">
        <v>61</v>
      </c>
      <c r="B57" s="18" t="s">
        <v>75</v>
      </c>
      <c r="C57" s="18" t="s">
        <v>76</v>
      </c>
      <c r="D57" s="18" t="s">
        <v>77</v>
      </c>
      <c r="E57" s="18" t="s">
        <v>65</v>
      </c>
      <c r="H57" s="54" t="s">
        <v>61</v>
      </c>
      <c r="I57" s="18" t="s">
        <v>62</v>
      </c>
      <c r="J57" s="18" t="s">
        <v>63</v>
      </c>
      <c r="K57" s="18" t="s">
        <v>64</v>
      </c>
      <c r="L57" s="18" t="s">
        <v>65</v>
      </c>
    </row>
    <row r="58" spans="1:14" x14ac:dyDescent="0.2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2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25">
      <c r="A60" s="57" t="s">
        <v>69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69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25">
      <c r="B63" s="333" t="s">
        <v>81</v>
      </c>
      <c r="C63" s="334"/>
      <c r="D63" s="334"/>
      <c r="E63" s="335"/>
      <c r="I63" s="330" t="s">
        <v>84</v>
      </c>
      <c r="J63" s="331"/>
      <c r="K63" s="331"/>
      <c r="L63" s="332"/>
    </row>
    <row r="64" spans="1:14" ht="30" x14ac:dyDescent="0.25">
      <c r="A64" s="54" t="s">
        <v>61</v>
      </c>
      <c r="B64" s="18" t="s">
        <v>78</v>
      </c>
      <c r="C64" s="18" t="s">
        <v>79</v>
      </c>
      <c r="D64" s="18" t="s">
        <v>80</v>
      </c>
      <c r="E64" s="18" t="s">
        <v>65</v>
      </c>
      <c r="H64" s="54" t="s">
        <v>61</v>
      </c>
      <c r="I64" s="48" t="s">
        <v>66</v>
      </c>
      <c r="J64" s="49" t="s">
        <v>67</v>
      </c>
      <c r="K64" s="18" t="s">
        <v>68</v>
      </c>
      <c r="L64" s="51" t="s">
        <v>65</v>
      </c>
    </row>
    <row r="65" spans="1:12" x14ac:dyDescent="0.2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2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25">
      <c r="A67" s="57" t="s">
        <v>69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69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25">
      <c r="A72" s="3" t="s">
        <v>22</v>
      </c>
    </row>
    <row r="74" spans="1:12" x14ac:dyDescent="0.25">
      <c r="A74" t="s">
        <v>23</v>
      </c>
    </row>
    <row r="75" spans="1:12" x14ac:dyDescent="0.25">
      <c r="A75" t="s">
        <v>8</v>
      </c>
    </row>
    <row r="77" spans="1:12" x14ac:dyDescent="0.25">
      <c r="A77" t="s">
        <v>9</v>
      </c>
    </row>
    <row r="78" spans="1:12" x14ac:dyDescent="0.25">
      <c r="A78" t="s">
        <v>10</v>
      </c>
    </row>
    <row r="84" spans="1:3" x14ac:dyDescent="0.25">
      <c r="A84" s="3" t="s">
        <v>37</v>
      </c>
      <c r="C84" t="s">
        <v>24</v>
      </c>
    </row>
    <row r="85" spans="1:3" x14ac:dyDescent="0.25">
      <c r="A85" s="3"/>
    </row>
    <row r="86" spans="1:3" x14ac:dyDescent="0.25">
      <c r="A86" t="s">
        <v>25</v>
      </c>
    </row>
    <row r="87" spans="1:3" x14ac:dyDescent="0.25">
      <c r="A87" t="s">
        <v>26</v>
      </c>
    </row>
    <row r="88" spans="1:3" x14ac:dyDescent="0.25">
      <c r="A88" t="s">
        <v>27</v>
      </c>
    </row>
    <row r="89" spans="1:3" x14ac:dyDescent="0.25">
      <c r="A89" t="s">
        <v>28</v>
      </c>
    </row>
    <row r="105" spans="1:1" x14ac:dyDescent="0.25">
      <c r="A105" s="3" t="s">
        <v>22</v>
      </c>
    </row>
    <row r="106" spans="1:1" x14ac:dyDescent="0.25">
      <c r="A106" t="s">
        <v>29</v>
      </c>
    </row>
    <row r="107" spans="1:1" x14ac:dyDescent="0.25">
      <c r="A107" t="s">
        <v>30</v>
      </c>
    </row>
    <row r="109" spans="1:1" x14ac:dyDescent="0.25">
      <c r="A109" t="s">
        <v>85</v>
      </c>
    </row>
    <row r="110" spans="1:1" x14ac:dyDescent="0.25">
      <c r="A110" t="s">
        <v>86</v>
      </c>
    </row>
    <row r="112" spans="1:1" x14ac:dyDescent="0.25">
      <c r="A112" t="s">
        <v>87</v>
      </c>
    </row>
    <row r="113" spans="1:1" x14ac:dyDescent="0.25">
      <c r="A113" t="s">
        <v>88</v>
      </c>
    </row>
    <row r="115" spans="1:1" x14ac:dyDescent="0.25">
      <c r="A115" s="2" t="s">
        <v>31</v>
      </c>
    </row>
    <row r="117" spans="1:1" x14ac:dyDescent="0.25">
      <c r="A117" t="s">
        <v>32</v>
      </c>
    </row>
    <row r="119" spans="1:1" x14ac:dyDescent="0.25">
      <c r="A119" s="2" t="s">
        <v>89</v>
      </c>
    </row>
    <row r="121" spans="1:1" x14ac:dyDescent="0.25">
      <c r="A121" t="s">
        <v>33</v>
      </c>
    </row>
    <row r="122" spans="1:1" x14ac:dyDescent="0.25">
      <c r="A122" t="s">
        <v>34</v>
      </c>
    </row>
    <row r="124" spans="1:1" x14ac:dyDescent="0.25">
      <c r="A124" t="s">
        <v>35</v>
      </c>
    </row>
    <row r="130" spans="1:6" x14ac:dyDescent="0.25">
      <c r="A130" s="3" t="s">
        <v>38</v>
      </c>
      <c r="F130" t="s">
        <v>42</v>
      </c>
    </row>
    <row r="132" spans="1:6" x14ac:dyDescent="0.25">
      <c r="A132" t="s">
        <v>39</v>
      </c>
    </row>
    <row r="133" spans="1:6" x14ac:dyDescent="0.25">
      <c r="A133" t="s">
        <v>40</v>
      </c>
    </row>
    <row r="134" spans="1:6" x14ac:dyDescent="0.25">
      <c r="A134" t="s">
        <v>41</v>
      </c>
    </row>
    <row r="150" spans="1:1" x14ac:dyDescent="0.25">
      <c r="A150" s="3" t="s">
        <v>22</v>
      </c>
    </row>
    <row r="151" spans="1:1" ht="16.5" x14ac:dyDescent="0.3">
      <c r="A151" s="14" t="s">
        <v>43</v>
      </c>
    </row>
    <row r="152" spans="1:1" ht="16.5" x14ac:dyDescent="0.3">
      <c r="A152" s="14" t="s">
        <v>44</v>
      </c>
    </row>
    <row r="153" spans="1:1" ht="16.5" x14ac:dyDescent="0.3">
      <c r="A153" s="14" t="s">
        <v>45</v>
      </c>
    </row>
  </sheetData>
  <mergeCells count="12">
    <mergeCell ref="A17:B17"/>
    <mergeCell ref="A18:B18"/>
    <mergeCell ref="A19:B19"/>
    <mergeCell ref="A16:C16"/>
    <mergeCell ref="A15:C15"/>
    <mergeCell ref="I56:L56"/>
    <mergeCell ref="I63:L63"/>
    <mergeCell ref="B63:E63"/>
    <mergeCell ref="B56:E56"/>
    <mergeCell ref="C31:E31"/>
    <mergeCell ref="F31:H31"/>
    <mergeCell ref="I31:K3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5" x14ac:dyDescent="0.25"/>
  <cols>
    <col min="2" max="2" width="9.140625" customWidth="1"/>
  </cols>
  <sheetData>
    <row r="1" spans="1:6" x14ac:dyDescent="0.25">
      <c r="A1" t="s">
        <v>2</v>
      </c>
      <c r="B1" s="352" t="s">
        <v>3</v>
      </c>
      <c r="C1" s="352"/>
      <c r="D1" s="352"/>
      <c r="E1" s="352"/>
      <c r="F1" s="352"/>
    </row>
    <row r="3" spans="1:6" x14ac:dyDescent="0.2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Produção</vt:lpstr>
      <vt:lpstr>Indicadores de Desempenho</vt:lpstr>
      <vt:lpstr>Indicadores de Efetividade</vt:lpstr>
      <vt:lpstr>Indicadores e Metas de Qualidad</vt:lpstr>
      <vt:lpstr>TMP_UTIs Brasil</vt:lpstr>
      <vt:lpstr>'Indicadores de Desempenho'!Area_de_impressao</vt:lpstr>
      <vt:lpstr>'Indicadores de Efetividade'!Area_de_impressao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THAMYRES ARAUJO DO NASCIMENTO</cp:lastModifiedBy>
  <cp:lastPrinted>2024-06-10T12:02:01Z</cp:lastPrinted>
  <dcterms:created xsi:type="dcterms:W3CDTF">2021-12-03T19:01:33Z</dcterms:created>
  <dcterms:modified xsi:type="dcterms:W3CDTF">2024-07-08T14:54:12Z</dcterms:modified>
</cp:coreProperties>
</file>