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Mensal HECAD\"/>
    </mc:Choice>
  </mc:AlternateContent>
  <xr:revisionPtr revIDLastSave="0" documentId="13_ncr:1_{5FBB54A0-71CD-44BB-B926-091C95FAF9F7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Produção" sheetId="29" r:id="rId1"/>
    <sheet name="Indicadores de Desempenho" sheetId="30" r:id="rId2"/>
    <sheet name="." sheetId="31" r:id="rId3"/>
    <sheet name="Indicadores e Metas de Qualidad" sheetId="1" state="hidden" r:id="rId4"/>
    <sheet name="TMP_UTIs Brasil" sheetId="2" state="hidden" r:id="rId5"/>
  </sheets>
  <externalReferences>
    <externalReference r:id="rId6"/>
  </externalReferences>
  <definedNames>
    <definedName name="_xlnm.Print_Area" localSheetId="2">'.'!#REF!</definedName>
    <definedName name="_xlnm.Print_Area" localSheetId="1">'Indicadores de Desempenho'!$B$2:$D$59</definedName>
    <definedName name="_xlnm.Print_Area" localSheetId="0">Produção!$B$1:$D$149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30" l="1"/>
  <c r="D35" i="30"/>
  <c r="D34" i="30"/>
  <c r="D32" i="30" s="1"/>
  <c r="D30" i="30"/>
  <c r="D29" i="30" s="1"/>
  <c r="D28" i="30"/>
  <c r="D26" i="30" s="1"/>
  <c r="D23" i="30"/>
  <c r="D17" i="30"/>
  <c r="D16" i="30"/>
  <c r="D14" i="30" s="1"/>
  <c r="D10" i="30"/>
  <c r="D7" i="30"/>
  <c r="D6" i="30"/>
  <c r="D5" i="30" s="1"/>
  <c r="C121" i="29"/>
  <c r="D12" i="30" l="1"/>
  <c r="D9" i="30"/>
  <c r="D8" i="30" s="1"/>
  <c r="D13" i="30" s="1"/>
  <c r="D11" i="30" l="1"/>
  <c r="C68" i="29" l="1"/>
  <c r="C56" i="29"/>
  <c r="C133" i="29" l="1"/>
  <c r="C123" i="29" l="1"/>
  <c r="C44" i="29"/>
  <c r="C32" i="29"/>
  <c r="C22" i="29"/>
  <c r="C24" i="29" s="1"/>
  <c r="C16" i="29"/>
  <c r="D117" i="29" l="1"/>
  <c r="D29" i="29" s="1"/>
  <c r="D103" i="29" l="1"/>
  <c r="D28" i="29" s="1"/>
  <c r="D32" i="29" l="1"/>
  <c r="D7" i="29" s="1"/>
  <c r="D16" i="29"/>
  <c r="D5" i="29" l="1"/>
  <c r="D22" i="29" l="1"/>
  <c r="D6" i="29" s="1"/>
  <c r="D44" i="29" l="1"/>
  <c r="D8" i="29" l="1"/>
  <c r="D24" i="29" l="1"/>
  <c r="C134" i="29" l="1"/>
  <c r="D41" i="1" l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<sst xmlns="http://schemas.openxmlformats.org/spreadsheetml/2006/main" count="328" uniqueCount="235">
  <si>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</si>
  <si>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</si>
  <si>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</si>
  <si>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</si>
  <si>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</si>
  <si>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</si>
  <si>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</si>
  <si>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</si>
  <si>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</si>
  <si>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</si>
  <si>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</si>
  <si>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</si>
  <si>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</si>
  <si>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</si>
  <si>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</si>
  <si>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</si>
  <si>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</si>
  <si>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</si>
  <si>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</si>
  <si>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</si>
  <si>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</si>
  <si>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</si>
  <si>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</si>
  <si>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</si>
  <si>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</si>
  <si>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</si>
  <si>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</si>
  <si>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</si>
  <si>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</si>
  <si>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</si>
  <si>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</si>
  <si>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</si>
  <si>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</si>
  <si>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</si>
  <si>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</si>
  <si>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</si>
  <si>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</si>
  <si>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</si>
  <si>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</si>
  <si>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</si>
  <si>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</si>
  <si>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</si>
  <si>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</si>
  <si>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</si>
  <si>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</si>
  <si>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</si>
  <si>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</si>
  <si>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</si>
  <si>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</si>
  <si>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</si>
  <si>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</si>
  <si>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</si>
  <si>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Eletrocardiograma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</si>
  <si>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</si>
  <si>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</si>
  <si>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</si>
  <si>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</si>
  <si>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</si>
  <si>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</si>
  <si>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</si>
  <si>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</si>
  <si>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</si>
  <si>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</si>
  <si>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</si>
  <si>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</si>
  <si>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</si>
  <si>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</si>
  <si>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</si>
  <si>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</si>
  <si>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</si>
  <si>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</si>
  <si>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</si>
  <si>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</si>
  <si>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</si>
  <si>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</si>
  <si>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</si>
  <si>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</si>
  <si>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</si>
  <si>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</si>
  <si>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</si>
  <si>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</si>
  <si>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</si>
  <si>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</si>
  <si>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</si>
  <si>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</si>
  <si>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</si>
  <si>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</si>
  <si>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</si>
  <si>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</si>
  <si>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</si>
  <si>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</si>
  <si>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</si>
  <si>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</si>
  <si>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</si>
  <si>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</si>
  <si>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</si>
  <si>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</si>
  <si>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</si>
  <si>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</si>
  <si>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</si>
  <si>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</si>
  <si>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</si>
  <si>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</si>
  <si>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</si>
  <si>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</si>
  <si>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</si>
  <si>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</si>
  <si>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</si>
  <si>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Farmácia (VVS)</t>
  </si>
  <si>
    <t>Fisioterapia</t>
  </si>
  <si>
    <t>Fonoaudiologia</t>
  </si>
  <si>
    <t>Nutricionista</t>
  </si>
  <si>
    <t>Odontologia</t>
  </si>
  <si>
    <t>Psicologia (VVS)</t>
  </si>
  <si>
    <t>Serviço Social (VVS)</t>
  </si>
  <si>
    <t>Clínica Pediátrica</t>
  </si>
  <si>
    <t>Clínica Pediátrica Crônica</t>
  </si>
  <si>
    <t>LINHA DE CONTRATAÇÕES</t>
  </si>
  <si>
    <t>Cirurgias Programadas</t>
  </si>
  <si>
    <t>Atendimento Ambulatorial</t>
  </si>
  <si>
    <t>Saídas Hospitalares por Clínica de Internação</t>
  </si>
  <si>
    <t xml:space="preserve"> Clínica Cirúrgica Pediátrica</t>
  </si>
  <si>
    <t xml:space="preserve">Clínica Cirúrgicas CERFIS </t>
  </si>
  <si>
    <t xml:space="preserve"> Cirurgias Eletivas</t>
  </si>
  <si>
    <t xml:space="preserve">Consultas Ambulatoriais </t>
  </si>
  <si>
    <t>Consultas Médicas na Atenção especializada</t>
  </si>
  <si>
    <t>Consultas não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</si>
  <si>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</si>
  <si>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</si>
  <si>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</si>
  <si>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</si>
  <si>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</si>
  <si>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</si>
  <si>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</si>
  <si>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</si>
  <si>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≥ 85%</t>
  </si>
  <si>
    <t>≤ 6</t>
  </si>
  <si>
    <t>≤ 25</t>
  </si>
  <si>
    <t>≤ 5%</t>
  </si>
  <si>
    <t>≤ 20%</t>
  </si>
  <si>
    <t>≤ 3%</t>
  </si>
  <si>
    <t>≥ 70%</t>
  </si>
  <si>
    <t>&lt; 5%</t>
  </si>
  <si>
    <t>≥ 95%</t>
  </si>
  <si>
    <t>Atendimento de Urgência e Emergência</t>
  </si>
  <si>
    <t>Atendimentos</t>
  </si>
  <si>
    <t>Total de Pacientes Atendidos por demanda espontanea</t>
  </si>
  <si>
    <t>Total de Pacientes referenciados</t>
  </si>
  <si>
    <t xml:space="preserve">Atendimento Ambulatorial </t>
  </si>
  <si>
    <t xml:space="preserve">Acolhimento, Avaliação e Classificação de Risco </t>
  </si>
  <si>
    <t>AACR</t>
  </si>
  <si>
    <t xml:space="preserve">EXAMES </t>
  </si>
  <si>
    <t>Consultas  Médicas Por Especialidade</t>
  </si>
  <si>
    <t>Especialidade Médicas</t>
  </si>
  <si>
    <t>Consultas  Não Médicas Por Especialidade</t>
  </si>
  <si>
    <t>Especialidade Multiprofissionais</t>
  </si>
  <si>
    <t xml:space="preserve">INDICADORES DE DESEMPENHO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</si>
  <si>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</si>
  <si>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</si>
  <si>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</si>
  <si>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</si>
  <si>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</si>
  <si>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</si>
  <si>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</si>
  <si>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</si>
  <si>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</si>
  <si>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</si>
  <si>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</si>
  <si>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</si>
  <si>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</si>
  <si>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</si>
  <si>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</si>
  <si>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</si>
  <si>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</si>
  <si>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7. Percentual de Suspensão de Cirurgias Programadas por Condições Operacionais (causas relacionadas a organização da unidade)</t>
  </si>
  <si>
    <t>Nº de cirurgias programadas suspensas</t>
  </si>
  <si>
    <t>Nº de cirurgias programadas (mapa cirúrgico)</t>
  </si>
  <si>
    <t>8. Percentual de Suspensão de Cirurgias Programadas por condições operacionais (causas relacionadas ao paciente)</t>
  </si>
  <si>
    <t>9. Razão de Quantitativo de consultas ofertadas</t>
  </si>
  <si>
    <t>Nº de consultas ofertadas</t>
  </si>
  <si>
    <t>Nº de consultas propostas nas metas da unidade</t>
  </si>
  <si>
    <t>10. Percentual de Exames de Imagem com resultado disponibilizado em até 10 dias</t>
  </si>
  <si>
    <t>Nº de exames de imagem entregues em até 10 dias</t>
  </si>
  <si>
    <t>11. Percentual de manifestações queixosas recebidas no sistema de ouvidoria do SUS</t>
  </si>
  <si>
    <t>Nº de manifestação queixosas recebidas no sistema de ouvidoria do SUS</t>
  </si>
  <si>
    <t>Total de atendimentos realizados mensalmente</t>
  </si>
  <si>
    <t>12. Percentual da investigação da gravidade de reações adversas a medicamentos (Farmacovigilância)</t>
  </si>
  <si>
    <t>Nº de pacientes com RAM avaliados quanto á gravidade</t>
  </si>
  <si>
    <t>Nº total de pacientes com RAM</t>
  </si>
  <si>
    <t>HECAD</t>
  </si>
  <si>
    <t>Psicologia</t>
  </si>
  <si>
    <t>Dermatologia</t>
  </si>
  <si>
    <t>Vascular</t>
  </si>
  <si>
    <t xml:space="preserve">4. Taxa de Readmissão em UTI (48 horas) </t>
  </si>
  <si>
    <t>5. Taxa de Readmissão Hospitalar (em até 29 dias)</t>
  </si>
  <si>
    <t>Cirurgia de Urgência/Emergência</t>
  </si>
  <si>
    <t>Total Cirurgias Eletivas + Urgência/Emergência</t>
  </si>
  <si>
    <t>Internação Hospitalares</t>
  </si>
  <si>
    <t>-</t>
  </si>
  <si>
    <t>SADT Externo (Ofertado)</t>
  </si>
  <si>
    <t>SADT Externo (Realizado)</t>
  </si>
  <si>
    <t>≤ 1%</t>
  </si>
  <si>
    <t>Enfermagem (Ambulatório)</t>
  </si>
  <si>
    <t>Enfermagem (VVS)</t>
  </si>
  <si>
    <t>Cardiologia Clínica</t>
  </si>
  <si>
    <t>Procedimentos Ambulatoriais</t>
  </si>
  <si>
    <t>Leito Dia</t>
  </si>
  <si>
    <t>Raio-X</t>
  </si>
  <si>
    <t>SADT Interno (Realizado)</t>
  </si>
  <si>
    <t>Serviço</t>
  </si>
  <si>
    <t>SADT Interno</t>
  </si>
  <si>
    <t>Cirurgia Plástica</t>
  </si>
  <si>
    <t>Pediatria</t>
  </si>
  <si>
    <t>Hebiatria</t>
  </si>
  <si>
    <t>Genética</t>
  </si>
  <si>
    <t>Ginecologia (infantil-puberal)</t>
  </si>
  <si>
    <t>Homeopatia</t>
  </si>
  <si>
    <t>Neurocirurgia</t>
  </si>
  <si>
    <t>Nutrologia</t>
  </si>
  <si>
    <t>Oncologia Pediátrica</t>
  </si>
  <si>
    <t>Psiquiatria</t>
  </si>
  <si>
    <t>Hospital Estadual da Criança e do Adolescente (HECAD) - Integrado por Pronto Atendimento Infantil Estadual (PAI)</t>
  </si>
  <si>
    <t>AACR - Branco</t>
  </si>
  <si>
    <t>Total de exames de imagem realizados no período mutiplicado (exames externos)</t>
  </si>
  <si>
    <t>Meta/Mensal</t>
  </si>
  <si>
    <t>*NTMC</t>
  </si>
  <si>
    <t>*Em Apuração</t>
  </si>
  <si>
    <t>DIVINO RONNY REZENDE JÚNIOR</t>
  </si>
  <si>
    <t>Diretor Geral</t>
  </si>
  <si>
    <t>Produção Agosto/24</t>
  </si>
  <si>
    <t>Ofertado Regulação - Agosto/24</t>
  </si>
  <si>
    <t>Ofertado Interno (Ambulatório do HECAD) - Agosto/24</t>
  </si>
  <si>
    <t>Agosto/24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</si>
  <si>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Julho/2024:</t>
    </r>
  </si>
  <si>
    <t>***O indicador referente à competência do mês de Agosto/24 será apresentado no mês subsequente devido as informações ainda estarem em apuração.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</si>
</sst>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64"/>
      <name val="Arial"/>
      <family val="2"/>
    </font>
    <font>
      <sz val="10"/>
      <color indexed="64"/>
      <name val="Arial"/>
      <family val="2"/>
    </font>
    <font>
      <sz val="12"/>
      <name val="Arial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19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29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33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4" fillId="0" borderId="1" xfId="5" applyFont="1" applyBorder="1" applyAlignment="1">
      <alignment horizontal="center" vertical="center" wrapText="1"/>
    </xf>
    <xf numFmtId="0" fontId="15" fillId="24" borderId="1" xfId="5" applyFont="1" applyFill="1" applyBorder="1" applyAlignment="1">
      <alignment horizontal="center" vertical="center" wrapText="1"/>
    </xf>
    <xf numFmtId="3" fontId="17" fillId="22" borderId="1" xfId="0" applyNumberFormat="1" applyFont="1" applyFill="1" applyBorder="1" applyAlignment="1">
      <alignment horizontal="center" vertical="center" wrapText="1"/>
    </xf>
    <xf numFmtId="49" fontId="29" fillId="21" borderId="1" xfId="5" applyNumberFormat="1" applyFont="1" applyFill="1" applyBorder="1" applyAlignment="1">
      <alignment horizontal="center" vertical="center" wrapText="1"/>
    </xf>
    <xf numFmtId="3" fontId="18" fillId="0" borderId="1" xfId="5" applyNumberFormat="1" applyFont="1" applyBorder="1" applyAlignment="1">
      <alignment horizontal="center" vertical="center" wrapText="1"/>
    </xf>
    <xf numFmtId="0" fontId="14" fillId="4" borderId="1" xfId="5" applyFont="1" applyFill="1" applyBorder="1" applyAlignment="1">
      <alignment horizontal="center" vertical="center" wrapText="1"/>
    </xf>
    <xf numFmtId="0" fontId="16" fillId="0" borderId="0" xfId="5" applyAlignment="1">
      <alignment horizontal="left" vertical="top" wrapText="1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5" applyNumberFormat="1" applyFont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center" vertical="center" wrapText="1"/>
    </xf>
    <xf numFmtId="0" fontId="17" fillId="0" borderId="1" xfId="5" applyFont="1" applyBorder="1" applyAlignment="1">
      <alignment horizontal="justify" vertical="justify" wrapText="1"/>
    </xf>
    <xf numFmtId="10" fontId="28" fillId="0" borderId="1" xfId="2" applyNumberFormat="1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0" fontId="31" fillId="0" borderId="1" xfId="5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0" fontId="30" fillId="24" borderId="1" xfId="5" applyFont="1" applyFill="1" applyBorder="1" applyAlignment="1">
      <alignment horizontal="center" vertical="center" wrapText="1"/>
    </xf>
    <xf numFmtId="3" fontId="34" fillId="22" borderId="1" xfId="0" applyNumberFormat="1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0" fontId="35" fillId="0" borderId="1" xfId="5" applyFont="1" applyBorder="1" applyAlignment="1">
      <alignment horizontal="center" vertical="center" wrapText="1"/>
    </xf>
    <xf numFmtId="0" fontId="36" fillId="25" borderId="1" xfId="5" applyFont="1" applyFill="1" applyBorder="1" applyAlignment="1">
      <alignment horizontal="center" vertical="center" wrapText="1"/>
    </xf>
    <xf numFmtId="3" fontId="35" fillId="0" borderId="1" xfId="5" applyNumberFormat="1" applyFont="1" applyBorder="1" applyAlignment="1">
      <alignment horizontal="center" vertical="center" wrapText="1"/>
    </xf>
    <xf numFmtId="3" fontId="36" fillId="25" borderId="1" xfId="5" applyNumberFormat="1" applyFont="1" applyFill="1" applyBorder="1" applyAlignment="1">
      <alignment horizontal="center" vertical="center" wrapText="1"/>
    </xf>
    <xf numFmtId="0" fontId="37" fillId="0" borderId="1" xfId="5" applyFont="1" applyBorder="1" applyAlignment="1">
      <alignment horizontal="center" vertical="center" wrapText="1"/>
    </xf>
    <xf numFmtId="0" fontId="37" fillId="26" borderId="1" xfId="5" applyFont="1" applyFill="1" applyBorder="1" applyAlignment="1">
      <alignment horizontal="center" vertical="center" wrapText="1"/>
    </xf>
    <xf numFmtId="0" fontId="30" fillId="26" borderId="1" xfId="5" applyFont="1" applyFill="1" applyBorder="1" applyAlignment="1">
      <alignment horizontal="center" vertical="center" wrapText="1"/>
    </xf>
    <xf numFmtId="3" fontId="17" fillId="22" borderId="1" xfId="5" applyNumberFormat="1" applyFont="1" applyFill="1" applyBorder="1" applyAlignment="1">
      <alignment horizontal="center" vertical="center" wrapText="1"/>
    </xf>
    <xf numFmtId="0" fontId="30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3" fontId="31" fillId="0" borderId="1" xfId="5" applyNumberFormat="1" applyFont="1" applyBorder="1" applyAlignment="1" applyProtection="1">
      <alignment horizontal="center" vertical="center" wrapText="1"/>
      <protection locked="0"/>
    </xf>
    <xf numFmtId="0" fontId="27" fillId="0" borderId="1" xfId="5" applyFont="1" applyBorder="1" applyAlignment="1">
      <alignment horizontal="right" vertical="center"/>
    </xf>
    <xf numFmtId="0" fontId="39" fillId="0" borderId="1" xfId="5" applyFont="1" applyBorder="1" applyAlignment="1" applyProtection="1">
      <alignment horizontal="center" vertical="center" wrapText="1"/>
      <protection locked="0"/>
    </xf>
    <xf numFmtId="0" fontId="30" fillId="0" borderId="13" xfId="5" applyFont="1" applyBorder="1" applyAlignment="1">
      <alignment horizontal="center" vertical="center" wrapText="1"/>
    </xf>
    <xf numFmtId="0" fontId="30" fillId="0" borderId="14" xfId="5" applyFont="1" applyBorder="1" applyAlignment="1">
      <alignment horizontal="center" vertical="center" wrapText="1"/>
    </xf>
    <xf numFmtId="0" fontId="16" fillId="0" borderId="0" xfId="5"/>
    <xf numFmtId="0" fontId="29" fillId="23" borderId="1" xfId="5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9" fillId="23" borderId="20" xfId="5" applyFont="1" applyFill="1" applyBorder="1" applyAlignment="1">
      <alignment horizontal="center" vertical="center" wrapText="1"/>
    </xf>
    <xf numFmtId="0" fontId="29" fillId="23" borderId="13" xfId="5" applyFont="1" applyFill="1" applyBorder="1" applyAlignment="1">
      <alignment horizontal="center" vertical="center" wrapText="1"/>
    </xf>
    <xf numFmtId="0" fontId="29" fillId="23" borderId="15" xfId="5" applyFont="1" applyFill="1" applyBorder="1" applyAlignment="1">
      <alignment horizontal="center" vertical="center" wrapText="1"/>
    </xf>
    <xf numFmtId="0" fontId="29" fillId="23" borderId="14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7" fillId="22" borderId="13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7" fillId="22" borderId="13" xfId="5" applyFont="1" applyFill="1" applyBorder="1" applyAlignment="1">
      <alignment horizontal="center" vertical="center" wrapText="1"/>
    </xf>
    <xf numFmtId="0" fontId="17" fillId="22" borderId="14" xfId="5" applyFont="1" applyFill="1" applyBorder="1" applyAlignment="1">
      <alignment horizontal="center" vertical="center" wrapText="1"/>
    </xf>
    <xf numFmtId="3" fontId="38" fillId="0" borderId="18" xfId="5" applyNumberFormat="1" applyFont="1" applyBorder="1" applyAlignment="1">
      <alignment horizontal="center" vertical="center" wrapText="1"/>
    </xf>
    <xf numFmtId="0" fontId="38" fillId="0" borderId="19" xfId="5" applyFont="1" applyBorder="1" applyAlignment="1">
      <alignment horizontal="center" vertical="center" wrapText="1"/>
    </xf>
    <xf numFmtId="0" fontId="38" fillId="0" borderId="20" xfId="5" applyFont="1" applyBorder="1" applyAlignment="1">
      <alignment horizontal="center" vertical="center" wrapText="1"/>
    </xf>
    <xf numFmtId="3" fontId="17" fillId="22" borderId="13" xfId="5" applyNumberFormat="1" applyFont="1" applyFill="1" applyBorder="1" applyAlignment="1">
      <alignment horizontal="center" vertical="center" wrapText="1"/>
    </xf>
    <xf numFmtId="3" fontId="17" fillId="22" borderId="14" xfId="5" applyNumberFormat="1" applyFont="1" applyFill="1" applyBorder="1" applyAlignment="1">
      <alignment horizontal="center" vertical="center" wrapText="1"/>
    </xf>
    <xf numFmtId="3" fontId="15" fillId="0" borderId="13" xfId="5" applyNumberFormat="1" applyFont="1" applyBorder="1" applyAlignment="1">
      <alignment horizontal="center" vertical="center" wrapText="1"/>
    </xf>
    <xf numFmtId="0" fontId="15" fillId="0" borderId="14" xfId="5" applyFont="1" applyBorder="1" applyAlignment="1">
      <alignment horizontal="center" vertical="center" wrapText="1"/>
    </xf>
    <xf numFmtId="3" fontId="18" fillId="0" borderId="13" xfId="5" applyNumberFormat="1" applyFont="1" applyBorder="1" applyAlignment="1">
      <alignment horizontal="center" vertical="center" wrapText="1"/>
    </xf>
    <xf numFmtId="3" fontId="18" fillId="0" borderId="14" xfId="5" applyNumberFormat="1" applyFont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8" fillId="0" borderId="14" xfId="5" applyFont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0" fontId="15" fillId="0" borderId="13" xfId="5" applyFont="1" applyBorder="1" applyAlignment="1">
      <alignment horizontal="center" vertical="center" wrapText="1"/>
    </xf>
    <xf numFmtId="0" fontId="16" fillId="0" borderId="0" xfId="5" applyAlignment="1">
      <alignment horizontal="justify" vertical="justify" wrapText="1"/>
    </xf>
    <xf numFmtId="0" fontId="14" fillId="0" borderId="0" xfId="5" applyFont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D000000}"/>
    <cellStyle name="Separador de milhares 2 2" xfId="17" xr:uid="{00000000-0005-0000-0000-00000E000000}"/>
    <cellStyle name="Status 7" xfId="13" xr:uid="{00000000-0005-0000-0000-00000F000000}"/>
    <cellStyle name="Text 1" xfId="14" xr:uid="{00000000-0005-0000-0000-000010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B8D78"/>
      <color rgb="FF257967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41842" y="45508"/>
          <a:ext cx="7458075" cy="949326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27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28</xdr:row>
      <xdr:rowOff>93960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74081</xdr:colOff>
      <xdr:row>41</xdr:row>
      <xdr:rowOff>359836</xdr:rowOff>
    </xdr:from>
    <xdr:to>
      <xdr:col>3</xdr:col>
      <xdr:colOff>95249</xdr:colOff>
      <xdr:row>45</xdr:row>
      <xdr:rowOff>172219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D59806B3-94E5-414F-B7D1-09CCDF32E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1081" y="14933086"/>
          <a:ext cx="7418918" cy="1103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01\1%20-%20FILE%20SERVER%20-%20PRIVADO\2%20-%20DAF\2.4%20-%20GPLORC\2.4.2%20-%20SUPLAN\2.4.2.2%20-%20SEPLAN\01.%20Presta&#231;&#227;o%20de%20Contas\01.%20Peri&#243;dicos\01.%20Mensal\02.%20Portf&#243;lio%20COMFIC\2024\08.%20Agosto\Indicadores_HECAD%20-%20Agosto%202024.xlsx" TargetMode="External"/><Relationship Id="rId1" Type="http://schemas.openxmlformats.org/officeDocument/2006/relationships/externalLinkPath" Target="file:///\\dc01\1%20-%20FILE%20SERVER%20-%20PRIVADO\2%20-%20DAF\2.4%20-%20GPLORC\2.4.2%20-%20SUPLAN\2.4.2.2%20-%20SEPLAN\01.%20Presta&#231;&#227;o%20de%20Contas\01.%20Peri&#243;dicos\01.%20Mensal\02.%20Portf&#243;lio%20COMFIC\2024\08.%20Agosto\Indicadores_HECAD%20-%20Ago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ção"/>
      <sheetName val="Indicadores de Desempenho"/>
      <sheetName val="Indicadores de Efetividade"/>
      <sheetName val="Indicadores e Metas de Qualidad"/>
      <sheetName val="TMP_UTIs Brasil"/>
    </sheetNames>
    <sheetDataSet>
      <sheetData sheetId="0">
        <row r="16">
          <cell r="D16">
            <v>753</v>
          </cell>
        </row>
        <row r="44">
          <cell r="D44">
            <v>870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D149"/>
  <sheetViews>
    <sheetView showGridLines="0" tabSelected="1" view="pageBreakPreview" zoomScale="90" zoomScaleNormal="80" zoomScaleSheetLayoutView="90" workbookViewId="0">
      <pane ySplit="3" topLeftCell="A69" activePane="bottomLeft" state="frozen"/>
      <selection pane="bottomLeft" activeCell="C68" activeCellId="1" sqref="C56:D56 C68:D68"/>
    </sheetView>
  </sheetViews>
  <sheetFormatPr defaultColWidth="9" defaultRowHeight="14.5" x14ac:dyDescent="0.35"/>
  <cols>
    <col min="1" max="1" width="2.81640625" style="67" customWidth="1"/>
    <col min="2" max="2" width="58.26953125" style="67" customWidth="1"/>
    <col min="3" max="3" width="23.453125" style="67" customWidth="1"/>
    <col min="4" max="4" width="27.1796875" style="67" customWidth="1"/>
    <col min="5" max="895" width="8.7265625" style="67" customWidth="1"/>
    <col min="896" max="970" width="11.54296875" style="67" customWidth="1"/>
    <col min="971" max="984" width="8.7265625" style="67" customWidth="1"/>
    <col min="985" max="16384" width="9" style="67"/>
  </cols>
  <sheetData>
    <row r="1" spans="2:4" ht="78" customHeight="1" x14ac:dyDescent="0.35">
      <c r="B1" s="130"/>
      <c r="C1" s="130"/>
      <c r="D1" s="130"/>
    </row>
    <row r="2" spans="2:4" ht="7.5" customHeight="1" x14ac:dyDescent="0.35"/>
    <row r="3" spans="2:4" ht="34.5" customHeight="1" x14ac:dyDescent="0.35">
      <c r="B3" s="131" t="s">
        <v>221</v>
      </c>
      <c r="C3" s="131"/>
      <c r="D3" s="131"/>
    </row>
    <row r="4" spans="2:4" s="68" customFormat="1" ht="21" customHeight="1" x14ac:dyDescent="0.35">
      <c r="B4" s="88" t="s">
        <v>117</v>
      </c>
      <c r="C4" s="115" t="s">
        <v>224</v>
      </c>
      <c r="D4" s="79" t="s">
        <v>229</v>
      </c>
    </row>
    <row r="5" spans="2:4" s="80" customFormat="1" ht="19.899999999999999" customHeight="1" x14ac:dyDescent="0.35">
      <c r="B5" s="76" t="s">
        <v>197</v>
      </c>
      <c r="C5" s="114">
        <v>779</v>
      </c>
      <c r="D5" s="96">
        <f>D16</f>
        <v>753</v>
      </c>
    </row>
    <row r="6" spans="2:4" s="80" customFormat="1" ht="19.899999999999999" customHeight="1" x14ac:dyDescent="0.35">
      <c r="B6" s="76" t="s">
        <v>118</v>
      </c>
      <c r="C6" s="114">
        <v>297</v>
      </c>
      <c r="D6" s="96">
        <f>D22</f>
        <v>270</v>
      </c>
    </row>
    <row r="7" spans="2:4" s="80" customFormat="1" ht="19.899999999999999" customHeight="1" x14ac:dyDescent="0.35">
      <c r="B7" s="76" t="s">
        <v>119</v>
      </c>
      <c r="C7" s="116">
        <v>4225</v>
      </c>
      <c r="D7" s="96">
        <f>D32</f>
        <v>3893</v>
      </c>
    </row>
    <row r="8" spans="2:4" s="80" customFormat="1" ht="19.899999999999999" customHeight="1" x14ac:dyDescent="0.35">
      <c r="B8" s="76" t="s">
        <v>200</v>
      </c>
      <c r="C8" s="114">
        <v>740</v>
      </c>
      <c r="D8" s="96">
        <f>D44</f>
        <v>870</v>
      </c>
    </row>
    <row r="9" spans="2:4" ht="18" customHeight="1" x14ac:dyDescent="0.35">
      <c r="B9" s="86"/>
      <c r="C9" s="86"/>
      <c r="D9" s="86"/>
    </row>
    <row r="10" spans="2:4" ht="25.15" customHeight="1" x14ac:dyDescent="0.35">
      <c r="B10" s="131" t="s">
        <v>120</v>
      </c>
      <c r="C10" s="131"/>
      <c r="D10" s="131"/>
    </row>
    <row r="11" spans="2:4" s="68" customFormat="1" ht="22.5" customHeight="1" x14ac:dyDescent="0.35">
      <c r="B11" s="88" t="s">
        <v>120</v>
      </c>
      <c r="C11" s="115" t="s">
        <v>224</v>
      </c>
      <c r="D11" s="79" t="s">
        <v>229</v>
      </c>
    </row>
    <row r="12" spans="2:4" s="80" customFormat="1" ht="18" customHeight="1" x14ac:dyDescent="0.35">
      <c r="B12" s="76" t="s">
        <v>121</v>
      </c>
      <c r="C12" s="114">
        <v>366</v>
      </c>
      <c r="D12" s="76">
        <v>416</v>
      </c>
    </row>
    <row r="13" spans="2:4" s="80" customFormat="1" ht="18" customHeight="1" x14ac:dyDescent="0.35">
      <c r="B13" s="76" t="s">
        <v>122</v>
      </c>
      <c r="C13" s="114">
        <v>77</v>
      </c>
      <c r="D13" s="76">
        <v>5</v>
      </c>
    </row>
    <row r="14" spans="2:4" s="80" customFormat="1" ht="18" customHeight="1" x14ac:dyDescent="0.35">
      <c r="B14" s="76" t="s">
        <v>115</v>
      </c>
      <c r="C14" s="114">
        <v>327</v>
      </c>
      <c r="D14" s="76">
        <v>308</v>
      </c>
    </row>
    <row r="15" spans="2:4" s="80" customFormat="1" ht="18" customHeight="1" x14ac:dyDescent="0.35">
      <c r="B15" s="76" t="s">
        <v>116</v>
      </c>
      <c r="C15" s="114">
        <v>9</v>
      </c>
      <c r="D15" s="76">
        <v>24</v>
      </c>
    </row>
    <row r="16" spans="2:4" s="80" customFormat="1" ht="18" customHeight="1" x14ac:dyDescent="0.35">
      <c r="B16" s="88" t="s">
        <v>17</v>
      </c>
      <c r="C16" s="115">
        <f>SUM(C12:C15)</f>
        <v>779</v>
      </c>
      <c r="D16" s="88">
        <f>SUM(D12:D15)</f>
        <v>753</v>
      </c>
    </row>
    <row r="17" spans="2:4" s="80" customFormat="1" ht="24" customHeight="1" x14ac:dyDescent="0.35">
      <c r="B17" s="86"/>
      <c r="C17" s="86"/>
      <c r="D17" s="86"/>
    </row>
    <row r="18" spans="2:4" ht="25.15" customHeight="1" x14ac:dyDescent="0.35">
      <c r="B18" s="131" t="s">
        <v>118</v>
      </c>
      <c r="C18" s="131"/>
      <c r="D18" s="131"/>
    </row>
    <row r="19" spans="2:4" s="68" customFormat="1" ht="22.5" customHeight="1" x14ac:dyDescent="0.35">
      <c r="B19" s="88" t="s">
        <v>123</v>
      </c>
      <c r="C19" s="115" t="s">
        <v>224</v>
      </c>
      <c r="D19" s="79" t="s">
        <v>229</v>
      </c>
    </row>
    <row r="20" spans="2:4" s="80" customFormat="1" ht="19.899999999999999" customHeight="1" x14ac:dyDescent="0.35">
      <c r="B20" s="76" t="s">
        <v>121</v>
      </c>
      <c r="C20" s="114">
        <v>220</v>
      </c>
      <c r="D20" s="112">
        <v>264</v>
      </c>
    </row>
    <row r="21" spans="2:4" s="80" customFormat="1" ht="19.899999999999999" customHeight="1" x14ac:dyDescent="0.35">
      <c r="B21" s="76" t="s">
        <v>122</v>
      </c>
      <c r="C21" s="114">
        <v>77</v>
      </c>
      <c r="D21" s="112">
        <v>6</v>
      </c>
    </row>
    <row r="22" spans="2:4" s="68" customFormat="1" ht="22.5" customHeight="1" x14ac:dyDescent="0.35">
      <c r="B22" s="88" t="s">
        <v>17</v>
      </c>
      <c r="C22" s="115">
        <f>SUM(C20:C21)</f>
        <v>297</v>
      </c>
      <c r="D22" s="88">
        <f>SUM(D20:D21)</f>
        <v>270</v>
      </c>
    </row>
    <row r="23" spans="2:4" s="80" customFormat="1" ht="19.899999999999999" customHeight="1" x14ac:dyDescent="0.35">
      <c r="B23" s="76" t="s">
        <v>195</v>
      </c>
      <c r="C23" s="114" t="s">
        <v>225</v>
      </c>
      <c r="D23" s="112">
        <v>184</v>
      </c>
    </row>
    <row r="24" spans="2:4" s="80" customFormat="1" ht="19.899999999999999" customHeight="1" x14ac:dyDescent="0.35">
      <c r="B24" s="88" t="s">
        <v>196</v>
      </c>
      <c r="C24" s="115">
        <f>C22</f>
        <v>297</v>
      </c>
      <c r="D24" s="88">
        <f>D22+D23</f>
        <v>454</v>
      </c>
    </row>
    <row r="25" spans="2:4" ht="18" customHeight="1" x14ac:dyDescent="0.35">
      <c r="B25" s="86"/>
      <c r="C25" s="86"/>
      <c r="D25" s="86"/>
    </row>
    <row r="26" spans="2:4" ht="25.15" customHeight="1" x14ac:dyDescent="0.35">
      <c r="B26" s="131" t="s">
        <v>148</v>
      </c>
      <c r="C26" s="131"/>
      <c r="D26" s="131"/>
    </row>
    <row r="27" spans="2:4" s="68" customFormat="1" ht="22.5" customHeight="1" x14ac:dyDescent="0.35">
      <c r="B27" s="88" t="s">
        <v>124</v>
      </c>
      <c r="C27" s="115" t="s">
        <v>224</v>
      </c>
      <c r="D27" s="79" t="s">
        <v>229</v>
      </c>
    </row>
    <row r="28" spans="2:4" s="80" customFormat="1" ht="17.149999999999999" customHeight="1" x14ac:dyDescent="0.35">
      <c r="B28" s="76" t="s">
        <v>125</v>
      </c>
      <c r="C28" s="116">
        <v>2500</v>
      </c>
      <c r="D28" s="96">
        <f>D103</f>
        <v>2273</v>
      </c>
    </row>
    <row r="29" spans="2:4" s="80" customFormat="1" ht="17.149999999999999" customHeight="1" x14ac:dyDescent="0.35">
      <c r="B29" s="76" t="s">
        <v>126</v>
      </c>
      <c r="C29" s="116">
        <v>1000</v>
      </c>
      <c r="D29" s="96">
        <f>D117</f>
        <v>1002</v>
      </c>
    </row>
    <row r="30" spans="2:4" s="80" customFormat="1" ht="17.149999999999999" customHeight="1" x14ac:dyDescent="0.35">
      <c r="B30" s="76" t="s">
        <v>206</v>
      </c>
      <c r="C30" s="114">
        <v>594</v>
      </c>
      <c r="D30" s="96">
        <v>574</v>
      </c>
    </row>
    <row r="31" spans="2:4" s="80" customFormat="1" ht="17.149999999999999" customHeight="1" x14ac:dyDescent="0.35">
      <c r="B31" s="76" t="s">
        <v>205</v>
      </c>
      <c r="C31" s="114">
        <v>131</v>
      </c>
      <c r="D31" s="96">
        <v>44</v>
      </c>
    </row>
    <row r="32" spans="2:4" s="68" customFormat="1" ht="21.75" customHeight="1" x14ac:dyDescent="0.35">
      <c r="B32" s="88" t="s">
        <v>17</v>
      </c>
      <c r="C32" s="117">
        <f>SUM(C28:C31)</f>
        <v>4225</v>
      </c>
      <c r="D32" s="94">
        <f>SUM(D28:D31)</f>
        <v>3893</v>
      </c>
    </row>
    <row r="33" spans="2:4" s="80" customFormat="1" ht="21.75" customHeight="1" x14ac:dyDescent="0.35">
      <c r="B33" s="86"/>
      <c r="C33" s="86"/>
      <c r="D33" s="86"/>
    </row>
    <row r="34" spans="2:4" ht="25.15" customHeight="1" x14ac:dyDescent="0.35">
      <c r="B34" s="134" t="s">
        <v>200</v>
      </c>
      <c r="C34" s="135"/>
      <c r="D34" s="136"/>
    </row>
    <row r="35" spans="2:4" s="68" customFormat="1" ht="22.5" customHeight="1" x14ac:dyDescent="0.35">
      <c r="B35" s="88" t="s">
        <v>151</v>
      </c>
      <c r="C35" s="115" t="s">
        <v>224</v>
      </c>
      <c r="D35" s="79" t="s">
        <v>229</v>
      </c>
    </row>
    <row r="36" spans="2:4" s="80" customFormat="1" ht="16" customHeight="1" x14ac:dyDescent="0.35">
      <c r="B36" s="87" t="s">
        <v>129</v>
      </c>
      <c r="C36" s="118">
        <v>15</v>
      </c>
      <c r="D36" s="122">
        <v>3</v>
      </c>
    </row>
    <row r="37" spans="2:4" s="80" customFormat="1" ht="16" customHeight="1" x14ac:dyDescent="0.35">
      <c r="B37" s="93" t="s">
        <v>90</v>
      </c>
      <c r="C37" s="119">
        <v>15</v>
      </c>
      <c r="D37" s="122">
        <v>10</v>
      </c>
    </row>
    <row r="38" spans="2:4" s="80" customFormat="1" ht="16" customHeight="1" x14ac:dyDescent="0.35">
      <c r="B38" s="93" t="s">
        <v>91</v>
      </c>
      <c r="C38" s="119">
        <v>40</v>
      </c>
      <c r="D38" s="122">
        <v>37</v>
      </c>
    </row>
    <row r="39" spans="2:4" s="80" customFormat="1" ht="16" customHeight="1" x14ac:dyDescent="0.35">
      <c r="B39" s="93" t="s">
        <v>52</v>
      </c>
      <c r="C39" s="119">
        <v>80</v>
      </c>
      <c r="D39" s="122">
        <v>53</v>
      </c>
    </row>
    <row r="40" spans="2:4" s="80" customFormat="1" ht="16" customHeight="1" x14ac:dyDescent="0.35">
      <c r="B40" s="93" t="s">
        <v>92</v>
      </c>
      <c r="C40" s="119">
        <v>80</v>
      </c>
      <c r="D40" s="122">
        <v>70</v>
      </c>
    </row>
    <row r="41" spans="2:4" s="80" customFormat="1" ht="16" customHeight="1" x14ac:dyDescent="0.35">
      <c r="B41" s="110" t="s">
        <v>93</v>
      </c>
      <c r="C41" s="120">
        <v>200</v>
      </c>
      <c r="D41" s="122">
        <v>129</v>
      </c>
    </row>
    <row r="42" spans="2:4" s="80" customFormat="1" ht="16" customHeight="1" x14ac:dyDescent="0.35">
      <c r="B42" s="93" t="s">
        <v>51</v>
      </c>
      <c r="C42" s="119">
        <v>110</v>
      </c>
      <c r="D42" s="122">
        <v>74</v>
      </c>
    </row>
    <row r="43" spans="2:4" s="80" customFormat="1" ht="16" customHeight="1" x14ac:dyDescent="0.35">
      <c r="B43" s="93" t="s">
        <v>207</v>
      </c>
      <c r="C43" s="119">
        <v>200</v>
      </c>
      <c r="D43" s="122">
        <v>494</v>
      </c>
    </row>
    <row r="44" spans="2:4" s="68" customFormat="1" ht="22.5" customHeight="1" x14ac:dyDescent="0.35">
      <c r="B44" s="88" t="s">
        <v>17</v>
      </c>
      <c r="C44" s="115">
        <f>SUM(C36:C43)</f>
        <v>740</v>
      </c>
      <c r="D44" s="88">
        <f>SUM(D36:D43)</f>
        <v>870</v>
      </c>
    </row>
    <row r="45" spans="2:4" s="68" customFormat="1" ht="22.5" customHeight="1" x14ac:dyDescent="0.35">
      <c r="B45" s="90"/>
      <c r="C45" s="90"/>
      <c r="D45" s="91"/>
    </row>
    <row r="46" spans="2:4" s="68" customFormat="1" ht="22.5" customHeight="1" x14ac:dyDescent="0.35">
      <c r="B46" s="134" t="s">
        <v>199</v>
      </c>
      <c r="C46" s="135"/>
      <c r="D46" s="136"/>
    </row>
    <row r="47" spans="2:4" s="68" customFormat="1" ht="18" customHeight="1" x14ac:dyDescent="0.35">
      <c r="B47" s="88" t="s">
        <v>151</v>
      </c>
      <c r="C47" s="139" t="s">
        <v>230</v>
      </c>
      <c r="D47" s="140"/>
    </row>
    <row r="48" spans="2:4" s="68" customFormat="1" ht="15.5" x14ac:dyDescent="0.35">
      <c r="B48" s="87" t="s">
        <v>129</v>
      </c>
      <c r="C48" s="128">
        <v>8</v>
      </c>
      <c r="D48" s="129"/>
    </row>
    <row r="49" spans="2:4" s="68" customFormat="1" ht="15.5" x14ac:dyDescent="0.35">
      <c r="B49" s="93" t="s">
        <v>90</v>
      </c>
      <c r="C49" s="128">
        <v>14</v>
      </c>
      <c r="D49" s="129"/>
    </row>
    <row r="50" spans="2:4" s="68" customFormat="1" ht="15.5" x14ac:dyDescent="0.35">
      <c r="B50" s="93" t="s">
        <v>91</v>
      </c>
      <c r="C50" s="128">
        <v>32</v>
      </c>
      <c r="D50" s="129"/>
    </row>
    <row r="51" spans="2:4" s="68" customFormat="1" ht="15.5" x14ac:dyDescent="0.35">
      <c r="B51" s="93" t="s">
        <v>52</v>
      </c>
      <c r="C51" s="128">
        <v>44</v>
      </c>
      <c r="D51" s="129"/>
    </row>
    <row r="52" spans="2:4" s="68" customFormat="1" ht="15.5" x14ac:dyDescent="0.35">
      <c r="B52" s="93" t="s">
        <v>92</v>
      </c>
      <c r="C52" s="128">
        <v>16</v>
      </c>
      <c r="D52" s="129"/>
    </row>
    <row r="53" spans="2:4" s="68" customFormat="1" ht="15.5" x14ac:dyDescent="0.35">
      <c r="B53" s="93" t="s">
        <v>93</v>
      </c>
      <c r="C53" s="128">
        <v>133</v>
      </c>
      <c r="D53" s="129"/>
    </row>
    <row r="54" spans="2:4" s="68" customFormat="1" ht="15.5" x14ac:dyDescent="0.35">
      <c r="B54" s="93" t="s">
        <v>51</v>
      </c>
      <c r="C54" s="128">
        <v>88</v>
      </c>
      <c r="D54" s="129"/>
    </row>
    <row r="55" spans="2:4" s="68" customFormat="1" ht="15.5" x14ac:dyDescent="0.35">
      <c r="B55" s="93" t="s">
        <v>207</v>
      </c>
      <c r="C55" s="128">
        <v>110</v>
      </c>
      <c r="D55" s="129"/>
    </row>
    <row r="56" spans="2:4" s="68" customFormat="1" ht="20.25" customHeight="1" x14ac:dyDescent="0.35">
      <c r="B56" s="88" t="s">
        <v>17</v>
      </c>
      <c r="C56" s="141">
        <f>SUM(C48:D55)</f>
        <v>445</v>
      </c>
      <c r="D56" s="142"/>
    </row>
    <row r="57" spans="2:4" s="68" customFormat="1" ht="19" customHeight="1" x14ac:dyDescent="0.35">
      <c r="B57" s="90"/>
      <c r="C57" s="90"/>
      <c r="D57" s="91"/>
    </row>
    <row r="58" spans="2:4" s="68" customFormat="1" ht="22.5" customHeight="1" x14ac:dyDescent="0.35">
      <c r="B58" s="131" t="s">
        <v>199</v>
      </c>
      <c r="C58" s="131"/>
      <c r="D58" s="131"/>
    </row>
    <row r="59" spans="2:4" s="68" customFormat="1" ht="36" customHeight="1" x14ac:dyDescent="0.35">
      <c r="B59" s="88" t="s">
        <v>151</v>
      </c>
      <c r="C59" s="139" t="s">
        <v>231</v>
      </c>
      <c r="D59" s="140"/>
    </row>
    <row r="60" spans="2:4" s="68" customFormat="1" ht="15.5" x14ac:dyDescent="0.35">
      <c r="B60" s="87" t="s">
        <v>129</v>
      </c>
      <c r="C60" s="128">
        <v>8</v>
      </c>
      <c r="D60" s="129"/>
    </row>
    <row r="61" spans="2:4" s="68" customFormat="1" ht="15.5" x14ac:dyDescent="0.35">
      <c r="B61" s="93" t="s">
        <v>90</v>
      </c>
      <c r="C61" s="128">
        <v>14</v>
      </c>
      <c r="D61" s="129"/>
    </row>
    <row r="62" spans="2:4" s="68" customFormat="1" ht="15.5" x14ac:dyDescent="0.35">
      <c r="B62" s="93" t="s">
        <v>91</v>
      </c>
      <c r="C62" s="128">
        <v>48</v>
      </c>
      <c r="D62" s="129"/>
    </row>
    <row r="63" spans="2:4" s="68" customFormat="1" ht="15.5" x14ac:dyDescent="0.35">
      <c r="B63" s="93" t="s">
        <v>52</v>
      </c>
      <c r="C63" s="128">
        <v>101</v>
      </c>
      <c r="D63" s="129"/>
    </row>
    <row r="64" spans="2:4" s="68" customFormat="1" ht="15.5" x14ac:dyDescent="0.35">
      <c r="B64" s="93" t="s">
        <v>92</v>
      </c>
      <c r="C64" s="128">
        <v>78</v>
      </c>
      <c r="D64" s="129"/>
    </row>
    <row r="65" spans="2:4" s="68" customFormat="1" ht="15.5" x14ac:dyDescent="0.35">
      <c r="B65" s="93" t="s">
        <v>93</v>
      </c>
      <c r="C65" s="128">
        <v>132</v>
      </c>
      <c r="D65" s="129"/>
    </row>
    <row r="66" spans="2:4" s="68" customFormat="1" ht="15.5" x14ac:dyDescent="0.35">
      <c r="B66" s="93" t="s">
        <v>51</v>
      </c>
      <c r="C66" s="128">
        <v>88</v>
      </c>
      <c r="D66" s="129"/>
    </row>
    <row r="67" spans="2:4" s="68" customFormat="1" ht="15.5" x14ac:dyDescent="0.35">
      <c r="B67" s="93" t="s">
        <v>207</v>
      </c>
      <c r="C67" s="128">
        <v>605</v>
      </c>
      <c r="D67" s="129"/>
    </row>
    <row r="68" spans="2:4" s="68" customFormat="1" ht="21.75" customHeight="1" x14ac:dyDescent="0.35">
      <c r="B68" s="88" t="s">
        <v>17</v>
      </c>
      <c r="C68" s="146">
        <f>SUM(C60:D67)</f>
        <v>1074</v>
      </c>
      <c r="D68" s="147"/>
    </row>
    <row r="69" spans="2:4" ht="23.25" customHeight="1" x14ac:dyDescent="0.35">
      <c r="B69" s="86"/>
      <c r="C69" s="86"/>
      <c r="D69" s="86"/>
    </row>
    <row r="70" spans="2:4" ht="23.25" customHeight="1" x14ac:dyDescent="0.35">
      <c r="B70" s="134" t="s">
        <v>208</v>
      </c>
      <c r="C70" s="135"/>
      <c r="D70" s="136"/>
    </row>
    <row r="71" spans="2:4" ht="21.75" customHeight="1" x14ac:dyDescent="0.35">
      <c r="B71" s="88" t="s">
        <v>209</v>
      </c>
      <c r="C71" s="139" t="s">
        <v>229</v>
      </c>
      <c r="D71" s="140"/>
    </row>
    <row r="72" spans="2:4" ht="20.25" customHeight="1" x14ac:dyDescent="0.35">
      <c r="B72" s="87" t="s">
        <v>210</v>
      </c>
      <c r="C72" s="148">
        <v>19995</v>
      </c>
      <c r="D72" s="149"/>
    </row>
    <row r="73" spans="2:4" ht="20.25" customHeight="1" x14ac:dyDescent="0.35">
      <c r="B73" s="86"/>
      <c r="C73" s="86"/>
      <c r="D73" s="86"/>
    </row>
    <row r="74" spans="2:4" ht="25.15" customHeight="1" x14ac:dyDescent="0.35">
      <c r="B74" s="131" t="s">
        <v>152</v>
      </c>
      <c r="C74" s="131"/>
      <c r="D74" s="131"/>
    </row>
    <row r="75" spans="2:4" s="68" customFormat="1" ht="22.5" customHeight="1" x14ac:dyDescent="0.35">
      <c r="B75" s="88" t="s">
        <v>153</v>
      </c>
      <c r="C75" s="115" t="s">
        <v>224</v>
      </c>
      <c r="D75" s="79" t="s">
        <v>229</v>
      </c>
    </row>
    <row r="76" spans="2:4" s="80" customFormat="1" ht="16" customHeight="1" x14ac:dyDescent="0.35">
      <c r="B76" s="84" t="s">
        <v>94</v>
      </c>
      <c r="C76" s="143">
        <v>2500</v>
      </c>
      <c r="D76" s="122">
        <v>39</v>
      </c>
    </row>
    <row r="77" spans="2:4" s="80" customFormat="1" ht="16" customHeight="1" x14ac:dyDescent="0.35">
      <c r="B77" s="84" t="s">
        <v>204</v>
      </c>
      <c r="C77" s="144"/>
      <c r="D77" s="122">
        <v>234</v>
      </c>
    </row>
    <row r="78" spans="2:4" s="80" customFormat="1" ht="16" customHeight="1" x14ac:dyDescent="0.35">
      <c r="B78" s="84" t="s">
        <v>95</v>
      </c>
      <c r="C78" s="144"/>
      <c r="D78" s="122">
        <v>344</v>
      </c>
    </row>
    <row r="79" spans="2:4" s="80" customFormat="1" ht="16" customHeight="1" x14ac:dyDescent="0.35">
      <c r="B79" s="84" t="s">
        <v>211</v>
      </c>
      <c r="C79" s="144"/>
      <c r="D79" s="122">
        <v>0</v>
      </c>
    </row>
    <row r="80" spans="2:4" s="80" customFormat="1" ht="16" customHeight="1" x14ac:dyDescent="0.35">
      <c r="B80" s="84" t="s">
        <v>191</v>
      </c>
      <c r="C80" s="144"/>
      <c r="D80" s="122">
        <v>14</v>
      </c>
    </row>
    <row r="81" spans="2:4" s="80" customFormat="1" ht="16" customHeight="1" x14ac:dyDescent="0.35">
      <c r="B81" s="84" t="s">
        <v>212</v>
      </c>
      <c r="C81" s="144"/>
      <c r="D81" s="122">
        <v>55</v>
      </c>
    </row>
    <row r="82" spans="2:4" s="80" customFormat="1" ht="16" customHeight="1" x14ac:dyDescent="0.35">
      <c r="B82" s="84" t="s">
        <v>96</v>
      </c>
      <c r="C82" s="144"/>
      <c r="D82" s="122">
        <v>30</v>
      </c>
    </row>
    <row r="83" spans="2:4" s="80" customFormat="1" ht="16" customHeight="1" x14ac:dyDescent="0.35">
      <c r="B83" s="84" t="s">
        <v>97</v>
      </c>
      <c r="C83" s="144"/>
      <c r="D83" s="122">
        <v>315</v>
      </c>
    </row>
    <row r="84" spans="2:4" s="80" customFormat="1" ht="16" customHeight="1" x14ac:dyDescent="0.35">
      <c r="B84" s="84" t="s">
        <v>213</v>
      </c>
      <c r="C84" s="144"/>
      <c r="D84" s="122">
        <v>76</v>
      </c>
    </row>
    <row r="85" spans="2:4" s="80" customFormat="1" ht="16" customHeight="1" x14ac:dyDescent="0.35">
      <c r="B85" s="84" t="s">
        <v>98</v>
      </c>
      <c r="C85" s="144"/>
      <c r="D85" s="122">
        <v>81</v>
      </c>
    </row>
    <row r="86" spans="2:4" s="80" customFormat="1" ht="16" customHeight="1" x14ac:dyDescent="0.35">
      <c r="B86" s="84" t="s">
        <v>99</v>
      </c>
      <c r="C86" s="144"/>
      <c r="D86" s="122">
        <v>16</v>
      </c>
    </row>
    <row r="87" spans="2:4" s="80" customFormat="1" ht="16" customHeight="1" x14ac:dyDescent="0.35">
      <c r="B87" s="84" t="s">
        <v>100</v>
      </c>
      <c r="C87" s="144"/>
      <c r="D87" s="122">
        <v>100</v>
      </c>
    </row>
    <row r="88" spans="2:4" s="80" customFormat="1" ht="16" customHeight="1" x14ac:dyDescent="0.35">
      <c r="B88" s="84" t="s">
        <v>101</v>
      </c>
      <c r="C88" s="144"/>
      <c r="D88" s="122">
        <v>150</v>
      </c>
    </row>
    <row r="89" spans="2:4" s="80" customFormat="1" ht="16" customHeight="1" x14ac:dyDescent="0.35">
      <c r="B89" s="84" t="s">
        <v>102</v>
      </c>
      <c r="C89" s="144"/>
      <c r="D89" s="122">
        <v>0</v>
      </c>
    </row>
    <row r="90" spans="2:4" s="80" customFormat="1" ht="16" customHeight="1" x14ac:dyDescent="0.35">
      <c r="B90" s="84" t="s">
        <v>103</v>
      </c>
      <c r="C90" s="144"/>
      <c r="D90" s="122">
        <v>427</v>
      </c>
    </row>
    <row r="91" spans="2:4" s="80" customFormat="1" ht="16" customHeight="1" x14ac:dyDescent="0.35">
      <c r="B91" s="84" t="s">
        <v>104</v>
      </c>
      <c r="C91" s="144"/>
      <c r="D91" s="122">
        <v>146</v>
      </c>
    </row>
    <row r="92" spans="2:4" s="80" customFormat="1" ht="16" customHeight="1" x14ac:dyDescent="0.35">
      <c r="B92" s="84" t="s">
        <v>105</v>
      </c>
      <c r="C92" s="144"/>
      <c r="D92" s="122">
        <v>25</v>
      </c>
    </row>
    <row r="93" spans="2:4" s="80" customFormat="1" ht="16" customHeight="1" x14ac:dyDescent="0.35">
      <c r="B93" s="84" t="s">
        <v>106</v>
      </c>
      <c r="C93" s="144"/>
      <c r="D93" s="122">
        <v>56</v>
      </c>
    </row>
    <row r="94" spans="2:4" s="80" customFormat="1" ht="16" customHeight="1" x14ac:dyDescent="0.35">
      <c r="B94" s="84" t="s">
        <v>107</v>
      </c>
      <c r="C94" s="144"/>
      <c r="D94" s="122">
        <v>144</v>
      </c>
    </row>
    <row r="95" spans="2:4" s="80" customFormat="1" ht="16" customHeight="1" x14ac:dyDescent="0.35">
      <c r="B95" s="84" t="s">
        <v>192</v>
      </c>
      <c r="C95" s="144"/>
      <c r="D95" s="122">
        <v>21</v>
      </c>
    </row>
    <row r="96" spans="2:4" s="80" customFormat="1" ht="16" customHeight="1" x14ac:dyDescent="0.35">
      <c r="B96" s="97" t="s">
        <v>214</v>
      </c>
      <c r="C96" s="144"/>
      <c r="D96" s="104">
        <v>0</v>
      </c>
    </row>
    <row r="97" spans="2:4" s="80" customFormat="1" ht="16" customHeight="1" x14ac:dyDescent="0.35">
      <c r="B97" s="97" t="s">
        <v>215</v>
      </c>
      <c r="C97" s="144"/>
      <c r="D97" s="104">
        <v>0</v>
      </c>
    </row>
    <row r="98" spans="2:4" s="80" customFormat="1" ht="16" customHeight="1" x14ac:dyDescent="0.35">
      <c r="B98" s="97" t="s">
        <v>216</v>
      </c>
      <c r="C98" s="144"/>
      <c r="D98" s="104">
        <v>0</v>
      </c>
    </row>
    <row r="99" spans="2:4" s="80" customFormat="1" ht="16" customHeight="1" x14ac:dyDescent="0.35">
      <c r="B99" s="97" t="s">
        <v>217</v>
      </c>
      <c r="C99" s="144"/>
      <c r="D99" s="104">
        <v>0</v>
      </c>
    </row>
    <row r="100" spans="2:4" s="80" customFormat="1" ht="16" customHeight="1" x14ac:dyDescent="0.35">
      <c r="B100" s="97" t="s">
        <v>218</v>
      </c>
      <c r="C100" s="144"/>
      <c r="D100" s="104">
        <v>0</v>
      </c>
    </row>
    <row r="101" spans="2:4" s="80" customFormat="1" ht="16" customHeight="1" x14ac:dyDescent="0.35">
      <c r="B101" s="97" t="s">
        <v>219</v>
      </c>
      <c r="C101" s="144"/>
      <c r="D101" s="104">
        <v>0</v>
      </c>
    </row>
    <row r="102" spans="2:4" s="80" customFormat="1" ht="16" customHeight="1" x14ac:dyDescent="0.35">
      <c r="B102" s="97" t="s">
        <v>220</v>
      </c>
      <c r="C102" s="144"/>
      <c r="D102" s="104">
        <v>0</v>
      </c>
    </row>
    <row r="103" spans="2:4" s="68" customFormat="1" ht="19.5" customHeight="1" x14ac:dyDescent="0.35">
      <c r="B103" s="88" t="s">
        <v>17</v>
      </c>
      <c r="C103" s="145"/>
      <c r="D103" s="111">
        <f>SUM(D76:D102)</f>
        <v>2273</v>
      </c>
    </row>
    <row r="104" spans="2:4" ht="12" customHeight="1" x14ac:dyDescent="0.35">
      <c r="B104" s="86"/>
      <c r="C104" s="86"/>
      <c r="D104" s="86"/>
    </row>
    <row r="105" spans="2:4" ht="25.15" customHeight="1" x14ac:dyDescent="0.35">
      <c r="B105" s="131" t="s">
        <v>154</v>
      </c>
      <c r="C105" s="131"/>
      <c r="D105" s="131"/>
    </row>
    <row r="106" spans="2:4" s="68" customFormat="1" ht="20.25" customHeight="1" x14ac:dyDescent="0.35">
      <c r="B106" s="88" t="s">
        <v>155</v>
      </c>
      <c r="C106" s="115" t="s">
        <v>224</v>
      </c>
      <c r="D106" s="79" t="s">
        <v>229</v>
      </c>
    </row>
    <row r="107" spans="2:4" s="85" customFormat="1" ht="16" customHeight="1" x14ac:dyDescent="0.35">
      <c r="B107" s="84" t="s">
        <v>202</v>
      </c>
      <c r="C107" s="143">
        <v>1000</v>
      </c>
      <c r="D107" s="123">
        <v>109</v>
      </c>
    </row>
    <row r="108" spans="2:4" s="85" customFormat="1" ht="16" customHeight="1" x14ac:dyDescent="0.35">
      <c r="B108" s="84" t="s">
        <v>203</v>
      </c>
      <c r="C108" s="144"/>
      <c r="D108" s="123">
        <v>53</v>
      </c>
    </row>
    <row r="109" spans="2:4" s="85" customFormat="1" ht="16" customHeight="1" x14ac:dyDescent="0.35">
      <c r="B109" s="84" t="s">
        <v>108</v>
      </c>
      <c r="C109" s="144"/>
      <c r="D109" s="123">
        <v>4</v>
      </c>
    </row>
    <row r="110" spans="2:4" s="85" customFormat="1" ht="16" customHeight="1" x14ac:dyDescent="0.35">
      <c r="B110" s="84" t="s">
        <v>109</v>
      </c>
      <c r="C110" s="144"/>
      <c r="D110" s="123">
        <v>77</v>
      </c>
    </row>
    <row r="111" spans="2:4" s="85" customFormat="1" ht="16" customHeight="1" x14ac:dyDescent="0.35">
      <c r="B111" s="84" t="s">
        <v>110</v>
      </c>
      <c r="C111" s="144"/>
      <c r="D111" s="123">
        <v>65</v>
      </c>
    </row>
    <row r="112" spans="2:4" s="85" customFormat="1" ht="16" customHeight="1" x14ac:dyDescent="0.35">
      <c r="B112" s="84" t="s">
        <v>111</v>
      </c>
      <c r="C112" s="144"/>
      <c r="D112" s="123">
        <v>56</v>
      </c>
    </row>
    <row r="113" spans="2:4" s="85" customFormat="1" ht="16" customHeight="1" x14ac:dyDescent="0.35">
      <c r="B113" s="84" t="s">
        <v>112</v>
      </c>
      <c r="C113" s="144"/>
      <c r="D113" s="123">
        <v>344</v>
      </c>
    </row>
    <row r="114" spans="2:4" s="85" customFormat="1" ht="16" customHeight="1" x14ac:dyDescent="0.35">
      <c r="B114" s="84" t="s">
        <v>113</v>
      </c>
      <c r="C114" s="144"/>
      <c r="D114" s="123">
        <v>72</v>
      </c>
    </row>
    <row r="115" spans="2:4" s="85" customFormat="1" ht="16" customHeight="1" x14ac:dyDescent="0.35">
      <c r="B115" s="84" t="s">
        <v>190</v>
      </c>
      <c r="C115" s="144"/>
      <c r="D115" s="123">
        <v>149</v>
      </c>
    </row>
    <row r="116" spans="2:4" s="85" customFormat="1" ht="16" customHeight="1" x14ac:dyDescent="0.35">
      <c r="B116" s="84" t="s">
        <v>114</v>
      </c>
      <c r="C116" s="144"/>
      <c r="D116" s="124">
        <v>73</v>
      </c>
    </row>
    <row r="117" spans="2:4" s="68" customFormat="1" ht="20.25" customHeight="1" x14ac:dyDescent="0.35">
      <c r="B117" s="88" t="s">
        <v>17</v>
      </c>
      <c r="C117" s="145"/>
      <c r="D117" s="121">
        <f>SUM(D107:D116)</f>
        <v>1002</v>
      </c>
    </row>
    <row r="118" spans="2:4" ht="20.25" customHeight="1" x14ac:dyDescent="0.35"/>
    <row r="119" spans="2:4" ht="15.5" x14ac:dyDescent="0.35">
      <c r="B119" s="131" t="s">
        <v>144</v>
      </c>
      <c r="C119" s="131"/>
      <c r="D119" s="131"/>
    </row>
    <row r="120" spans="2:4" ht="19.5" customHeight="1" x14ac:dyDescent="0.35">
      <c r="B120" s="88" t="s">
        <v>145</v>
      </c>
      <c r="C120" s="139" t="s">
        <v>229</v>
      </c>
      <c r="D120" s="140"/>
    </row>
    <row r="121" spans="2:4" ht="17.25" customHeight="1" x14ac:dyDescent="0.35">
      <c r="B121" s="76" t="s">
        <v>146</v>
      </c>
      <c r="C121" s="150">
        <f>2494+2</f>
        <v>2496</v>
      </c>
      <c r="D121" s="151"/>
    </row>
    <row r="122" spans="2:4" ht="15.5" x14ac:dyDescent="0.35">
      <c r="B122" s="76" t="s">
        <v>147</v>
      </c>
      <c r="C122" s="152">
        <v>940</v>
      </c>
      <c r="D122" s="153"/>
    </row>
    <row r="123" spans="2:4" ht="20.25" customHeight="1" x14ac:dyDescent="0.35">
      <c r="B123" s="88" t="s">
        <v>17</v>
      </c>
      <c r="C123" s="154">
        <f>SUM(C121:D122)</f>
        <v>3436</v>
      </c>
      <c r="D123" s="155"/>
    </row>
    <row r="124" spans="2:4" ht="22.5" customHeight="1" x14ac:dyDescent="0.35"/>
    <row r="125" spans="2:4" ht="15.5" x14ac:dyDescent="0.35">
      <c r="B125" s="133" t="s">
        <v>149</v>
      </c>
      <c r="C125" s="133"/>
      <c r="D125" s="133"/>
    </row>
    <row r="126" spans="2:4" ht="21" customHeight="1" x14ac:dyDescent="0.35">
      <c r="B126" s="88" t="s">
        <v>150</v>
      </c>
      <c r="C126" s="139" t="s">
        <v>229</v>
      </c>
      <c r="D126" s="140"/>
    </row>
    <row r="127" spans="2:4" x14ac:dyDescent="0.35">
      <c r="B127" s="87" t="s">
        <v>130</v>
      </c>
      <c r="C127" s="156">
        <v>21</v>
      </c>
      <c r="D127" s="149"/>
    </row>
    <row r="128" spans="2:4" x14ac:dyDescent="0.35">
      <c r="B128" s="87" t="s">
        <v>131</v>
      </c>
      <c r="C128" s="156">
        <v>348</v>
      </c>
      <c r="D128" s="149"/>
    </row>
    <row r="129" spans="2:4" x14ac:dyDescent="0.35">
      <c r="B129" s="87" t="s">
        <v>132</v>
      </c>
      <c r="C129" s="156">
        <v>2354</v>
      </c>
      <c r="D129" s="149"/>
    </row>
    <row r="130" spans="2:4" x14ac:dyDescent="0.35">
      <c r="B130" s="87" t="s">
        <v>133</v>
      </c>
      <c r="C130" s="156">
        <v>696</v>
      </c>
      <c r="D130" s="149"/>
    </row>
    <row r="131" spans="2:4" x14ac:dyDescent="0.35">
      <c r="B131" s="87" t="s">
        <v>134</v>
      </c>
      <c r="C131" s="156">
        <v>16</v>
      </c>
      <c r="D131" s="149"/>
    </row>
    <row r="132" spans="2:4" x14ac:dyDescent="0.35">
      <c r="B132" s="87" t="s">
        <v>222</v>
      </c>
      <c r="C132" s="156">
        <v>1</v>
      </c>
      <c r="D132" s="149"/>
    </row>
    <row r="133" spans="2:4" ht="18" customHeight="1" x14ac:dyDescent="0.35">
      <c r="B133" s="88" t="s">
        <v>17</v>
      </c>
      <c r="C133" s="154">
        <f>SUM(C127:D132)</f>
        <v>3436</v>
      </c>
      <c r="D133" s="155"/>
    </row>
    <row r="134" spans="2:4" ht="15.5" x14ac:dyDescent="0.35">
      <c r="B134" s="76" t="s">
        <v>127</v>
      </c>
      <c r="C134" s="150">
        <f>C133</f>
        <v>3436</v>
      </c>
      <c r="D134" s="151"/>
    </row>
    <row r="135" spans="2:4" ht="15.5" x14ac:dyDescent="0.35">
      <c r="B135" s="76" t="s">
        <v>128</v>
      </c>
      <c r="C135" s="150">
        <v>0</v>
      </c>
      <c r="D135" s="151"/>
    </row>
    <row r="136" spans="2:4" x14ac:dyDescent="0.35">
      <c r="B136" s="98"/>
      <c r="C136" s="98"/>
      <c r="D136" s="98"/>
    </row>
    <row r="137" spans="2:4" x14ac:dyDescent="0.35">
      <c r="B137" s="157"/>
      <c r="C137" s="157"/>
      <c r="D137" s="157"/>
    </row>
    <row r="138" spans="2:4" x14ac:dyDescent="0.35">
      <c r="B138" s="98"/>
      <c r="C138" s="98"/>
      <c r="D138" s="98"/>
    </row>
    <row r="139" spans="2:4" x14ac:dyDescent="0.35">
      <c r="B139" s="98"/>
      <c r="C139" s="98"/>
      <c r="D139" s="98"/>
    </row>
    <row r="140" spans="2:4" x14ac:dyDescent="0.35">
      <c r="B140" s="98"/>
      <c r="C140" s="98"/>
      <c r="D140" s="98"/>
    </row>
    <row r="141" spans="2:4" x14ac:dyDescent="0.35">
      <c r="B141" s="98"/>
      <c r="C141" s="98"/>
      <c r="D141" s="98"/>
    </row>
    <row r="142" spans="2:4" x14ac:dyDescent="0.35">
      <c r="B142" s="98"/>
      <c r="C142" s="98"/>
      <c r="D142" s="98"/>
    </row>
    <row r="143" spans="2:4" x14ac:dyDescent="0.35">
      <c r="B143" s="98"/>
      <c r="C143" s="98"/>
      <c r="D143" s="98"/>
    </row>
    <row r="144" spans="2:4" x14ac:dyDescent="0.35">
      <c r="B144" s="98"/>
      <c r="C144" s="98"/>
      <c r="D144" s="98"/>
    </row>
    <row r="146" spans="2:4" ht="15.5" x14ac:dyDescent="0.35">
      <c r="B146" s="137" t="s">
        <v>227</v>
      </c>
      <c r="C146" s="137"/>
      <c r="D146" s="137"/>
    </row>
    <row r="147" spans="2:4" ht="16.5" customHeight="1" x14ac:dyDescent="0.35">
      <c r="B147" s="138" t="s">
        <v>228</v>
      </c>
      <c r="C147" s="138"/>
      <c r="D147" s="138"/>
    </row>
    <row r="148" spans="2:4" ht="15.75" customHeight="1" x14ac:dyDescent="0.35">
      <c r="B148" s="138" t="s">
        <v>189</v>
      </c>
      <c r="C148" s="138"/>
      <c r="D148" s="138"/>
    </row>
    <row r="149" spans="2:4" x14ac:dyDescent="0.35">
      <c r="B149" s="132"/>
      <c r="C149" s="132"/>
      <c r="D149" s="132"/>
    </row>
  </sheetData>
  <sortState xmlns:xlrd2="http://schemas.microsoft.com/office/spreadsheetml/2017/richdata2" ref="B36:D43">
    <sortCondition ref="B36:B43"/>
  </sortState>
  <mergeCells count="56">
    <mergeCell ref="B137:D137"/>
    <mergeCell ref="C132:D132"/>
    <mergeCell ref="C133:D133"/>
    <mergeCell ref="C134:D134"/>
    <mergeCell ref="C135:D135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6:D126"/>
    <mergeCell ref="C76:C103"/>
    <mergeCell ref="C107:C117"/>
    <mergeCell ref="C64:D64"/>
    <mergeCell ref="C65:D65"/>
    <mergeCell ref="C66:D66"/>
    <mergeCell ref="C67:D67"/>
    <mergeCell ref="C68:D68"/>
    <mergeCell ref="C72:D72"/>
    <mergeCell ref="C71:D71"/>
    <mergeCell ref="B70:D70"/>
    <mergeCell ref="C52:D52"/>
    <mergeCell ref="C62:D62"/>
    <mergeCell ref="C63:D63"/>
    <mergeCell ref="C53:D53"/>
    <mergeCell ref="C54:D54"/>
    <mergeCell ref="C59:D59"/>
    <mergeCell ref="C60:D60"/>
    <mergeCell ref="C56:D56"/>
    <mergeCell ref="B149:D149"/>
    <mergeCell ref="B18:D18"/>
    <mergeCell ref="B26:D26"/>
    <mergeCell ref="B125:D125"/>
    <mergeCell ref="B34:D34"/>
    <mergeCell ref="B74:D74"/>
    <mergeCell ref="B105:D105"/>
    <mergeCell ref="B146:D146"/>
    <mergeCell ref="B46:D46"/>
    <mergeCell ref="B148:D148"/>
    <mergeCell ref="B147:D147"/>
    <mergeCell ref="C55:D55"/>
    <mergeCell ref="B119:D119"/>
    <mergeCell ref="B58:D58"/>
    <mergeCell ref="C47:D47"/>
    <mergeCell ref="C61:D61"/>
    <mergeCell ref="C50:D50"/>
    <mergeCell ref="C51:D51"/>
    <mergeCell ref="B1:D1"/>
    <mergeCell ref="B3:D3"/>
    <mergeCell ref="B10:D10"/>
    <mergeCell ref="C48:D48"/>
    <mergeCell ref="C49:D49"/>
  </mergeCells>
  <pageMargins left="0.78740157480314965" right="0.70866141732283472" top="0.61" bottom="0.19" header="0.39370078740157483" footer="0.15748031496062992"/>
  <pageSetup paperSize="9" scale="79" firstPageNumber="0" fitToHeight="0" orientation="portrait" useFirstPageNumber="1" horizontalDpi="300" verticalDpi="300" r:id="rId1"/>
  <rowBreaks count="4" manualBreakCount="4">
    <brk id="33" min="1" max="2" man="1"/>
    <brk id="73" min="1" max="2" man="1"/>
    <brk id="117" min="1" max="2" man="1"/>
    <brk id="73" min="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D58"/>
  <sheetViews>
    <sheetView showGridLines="0" view="pageBreakPreview" zoomScale="90" zoomScaleNormal="90" zoomScaleSheetLayoutView="90" workbookViewId="0">
      <pane ySplit="4" topLeftCell="A42" activePane="bottomLeft" state="frozen"/>
      <selection pane="bottomLeft" activeCell="B6" sqref="B6"/>
    </sheetView>
  </sheetViews>
  <sheetFormatPr defaultColWidth="9" defaultRowHeight="14.5" x14ac:dyDescent="0.35"/>
  <cols>
    <col min="1" max="1" width="1.81640625" style="67" customWidth="1"/>
    <col min="2" max="2" width="90.1796875" style="75" customWidth="1"/>
    <col min="3" max="3" width="20.7265625" style="74" customWidth="1"/>
    <col min="4" max="4" width="19.7265625" style="74" customWidth="1"/>
    <col min="5" max="16384" width="9" style="67"/>
  </cols>
  <sheetData>
    <row r="1" spans="1:4" ht="11.5" customHeight="1" x14ac:dyDescent="0.35"/>
    <row r="2" spans="1:4" ht="101.5" customHeight="1" x14ac:dyDescent="0.35">
      <c r="B2" s="158"/>
      <c r="C2" s="158"/>
      <c r="D2" s="158"/>
    </row>
    <row r="3" spans="1:4" ht="22.9" customHeight="1" x14ac:dyDescent="0.35">
      <c r="B3" s="159" t="s">
        <v>156</v>
      </c>
      <c r="C3" s="159"/>
      <c r="D3" s="159"/>
    </row>
    <row r="4" spans="1:4" s="69" customFormat="1" ht="27.65" customHeight="1" x14ac:dyDescent="0.35">
      <c r="A4" s="67"/>
      <c r="B4" s="78" t="s">
        <v>157</v>
      </c>
      <c r="C4" s="78" t="s">
        <v>158</v>
      </c>
      <c r="D4" s="95" t="s">
        <v>232</v>
      </c>
    </row>
    <row r="5" spans="1:4" s="81" customFormat="1" ht="26.15" customHeight="1" x14ac:dyDescent="0.35">
      <c r="B5" s="71" t="s">
        <v>159</v>
      </c>
      <c r="C5" s="77" t="s">
        <v>135</v>
      </c>
      <c r="D5" s="99">
        <f>IFERROR((D6/D7),"")</f>
        <v>0.89406889406889412</v>
      </c>
    </row>
    <row r="6" spans="1:4" s="82" customFormat="1" ht="26.15" customHeight="1" x14ac:dyDescent="0.35">
      <c r="B6" s="72" t="s">
        <v>160</v>
      </c>
      <c r="C6" s="70"/>
      <c r="D6" s="105">
        <f>(3572-(29+22+69))</f>
        <v>3452</v>
      </c>
    </row>
    <row r="7" spans="1:4" s="82" customFormat="1" ht="26.15" customHeight="1" x14ac:dyDescent="0.35">
      <c r="B7" s="72" t="s">
        <v>161</v>
      </c>
      <c r="C7" s="70"/>
      <c r="D7" s="127">
        <f>146*31-665</f>
        <v>3861</v>
      </c>
    </row>
    <row r="8" spans="1:4" s="81" customFormat="1" ht="26.15" customHeight="1" x14ac:dyDescent="0.35">
      <c r="B8" s="71" t="s">
        <v>162</v>
      </c>
      <c r="C8" s="83" t="s">
        <v>136</v>
      </c>
      <c r="D8" s="101">
        <f>IFERROR((D9/D10),"")</f>
        <v>4.8077994428969362</v>
      </c>
    </row>
    <row r="9" spans="1:4" s="82" customFormat="1" ht="26.15" customHeight="1" x14ac:dyDescent="0.35">
      <c r="B9" s="72" t="s">
        <v>163</v>
      </c>
      <c r="C9" s="70"/>
      <c r="D9" s="105">
        <f>D6</f>
        <v>3452</v>
      </c>
    </row>
    <row r="10" spans="1:4" s="82" customFormat="1" ht="26.15" customHeight="1" x14ac:dyDescent="0.35">
      <c r="B10" s="72" t="s">
        <v>164</v>
      </c>
      <c r="C10" s="70"/>
      <c r="D10" s="125">
        <f>[1]Produção!D16-35</f>
        <v>718</v>
      </c>
    </row>
    <row r="11" spans="1:4" s="81" customFormat="1" ht="26.15" customHeight="1" x14ac:dyDescent="0.35">
      <c r="B11" s="71" t="s">
        <v>165</v>
      </c>
      <c r="C11" s="77" t="s">
        <v>137</v>
      </c>
      <c r="D11" s="101">
        <f>((100-(D5*100))*(D8*24))/(D5*100)</f>
        <v>13.671309192200559</v>
      </c>
    </row>
    <row r="12" spans="1:4" s="82" customFormat="1" ht="26.15" customHeight="1" x14ac:dyDescent="0.35">
      <c r="B12" s="72" t="s">
        <v>53</v>
      </c>
      <c r="C12" s="70"/>
      <c r="D12" s="106">
        <f>D5</f>
        <v>0.89406889406889412</v>
      </c>
    </row>
    <row r="13" spans="1:4" s="82" customFormat="1" ht="26.15" customHeight="1" x14ac:dyDescent="0.35">
      <c r="B13" s="72" t="s">
        <v>166</v>
      </c>
      <c r="C13" s="70"/>
      <c r="D13" s="107">
        <f>D8</f>
        <v>4.8077994428969362</v>
      </c>
    </row>
    <row r="14" spans="1:4" s="82" customFormat="1" ht="26.15" customHeight="1" x14ac:dyDescent="0.35">
      <c r="B14" s="71" t="s">
        <v>193</v>
      </c>
      <c r="C14" s="83" t="s">
        <v>138</v>
      </c>
      <c r="D14" s="103">
        <f>IFERROR((D15/D16),"")</f>
        <v>0</v>
      </c>
    </row>
    <row r="15" spans="1:4" s="82" customFormat="1" ht="26.15" customHeight="1" x14ac:dyDescent="0.35">
      <c r="B15" s="72" t="s">
        <v>167</v>
      </c>
      <c r="C15" s="70"/>
      <c r="D15" s="105">
        <v>0</v>
      </c>
    </row>
    <row r="16" spans="1:4" s="82" customFormat="1" ht="26.15" customHeight="1" x14ac:dyDescent="0.35">
      <c r="B16" s="126" t="s">
        <v>168</v>
      </c>
      <c r="C16" s="70"/>
      <c r="D16" s="105">
        <f>2+52+1+34</f>
        <v>89</v>
      </c>
    </row>
    <row r="17" spans="2:4" s="81" customFormat="1" ht="26.15" customHeight="1" x14ac:dyDescent="0.35">
      <c r="B17" s="71" t="s">
        <v>194</v>
      </c>
      <c r="C17" s="83" t="s">
        <v>139</v>
      </c>
      <c r="D17" s="99">
        <f>D18/D19</f>
        <v>4.3775649794801641E-2</v>
      </c>
    </row>
    <row r="18" spans="2:4" s="82" customFormat="1" ht="26.15" customHeight="1" x14ac:dyDescent="0.35">
      <c r="B18" s="72" t="s">
        <v>169</v>
      </c>
      <c r="C18" s="70"/>
      <c r="D18" s="105">
        <v>32</v>
      </c>
    </row>
    <row r="19" spans="2:4" s="82" customFormat="1" ht="26.15" customHeight="1" x14ac:dyDescent="0.35">
      <c r="B19" s="72" t="s">
        <v>170</v>
      </c>
      <c r="C19" s="70"/>
      <c r="D19" s="105">
        <v>731</v>
      </c>
    </row>
    <row r="20" spans="2:4" s="81" customFormat="1" ht="26.15" customHeight="1" x14ac:dyDescent="0.35">
      <c r="B20" s="71" t="s">
        <v>171</v>
      </c>
      <c r="C20" s="83" t="s">
        <v>201</v>
      </c>
      <c r="D20" s="160" t="s">
        <v>226</v>
      </c>
    </row>
    <row r="21" spans="2:4" s="82" customFormat="1" ht="26.15" customHeight="1" x14ac:dyDescent="0.35">
      <c r="B21" s="72" t="s">
        <v>172</v>
      </c>
      <c r="C21" s="92" t="s">
        <v>198</v>
      </c>
      <c r="D21" s="161"/>
    </row>
    <row r="22" spans="2:4" s="82" customFormat="1" ht="26.15" customHeight="1" x14ac:dyDescent="0.35">
      <c r="B22" s="72" t="s">
        <v>173</v>
      </c>
      <c r="C22" s="92" t="s">
        <v>198</v>
      </c>
      <c r="D22" s="162"/>
    </row>
    <row r="23" spans="2:4" s="82" customFormat="1" ht="31" x14ac:dyDescent="0.35">
      <c r="B23" s="71" t="s">
        <v>174</v>
      </c>
      <c r="C23" s="83" t="s">
        <v>140</v>
      </c>
      <c r="D23" s="99">
        <f>IFERROR((D24/D25),"")</f>
        <v>0</v>
      </c>
    </row>
    <row r="24" spans="2:4" s="82" customFormat="1" ht="26.15" customHeight="1" x14ac:dyDescent="0.35">
      <c r="B24" s="72" t="s">
        <v>175</v>
      </c>
      <c r="C24" s="77"/>
      <c r="D24" s="76">
        <v>0</v>
      </c>
    </row>
    <row r="25" spans="2:4" s="82" customFormat="1" ht="26.15" customHeight="1" x14ac:dyDescent="0.35">
      <c r="B25" s="72" t="s">
        <v>176</v>
      </c>
      <c r="C25" s="77"/>
      <c r="D25" s="76">
        <v>280</v>
      </c>
    </row>
    <row r="26" spans="2:4" s="82" customFormat="1" ht="31" x14ac:dyDescent="0.35">
      <c r="B26" s="71" t="s">
        <v>177</v>
      </c>
      <c r="C26" s="83" t="s">
        <v>138</v>
      </c>
      <c r="D26" s="99">
        <f>IFERROR((D27/D28),"")</f>
        <v>3.5714285714285712E-2</v>
      </c>
    </row>
    <row r="27" spans="2:4" s="82" customFormat="1" ht="26.15" customHeight="1" x14ac:dyDescent="0.35">
      <c r="B27" s="72" t="s">
        <v>175</v>
      </c>
      <c r="C27" s="77"/>
      <c r="D27" s="76">
        <v>10</v>
      </c>
    </row>
    <row r="28" spans="2:4" s="82" customFormat="1" ht="26.15" customHeight="1" x14ac:dyDescent="0.35">
      <c r="B28" s="72" t="s">
        <v>176</v>
      </c>
      <c r="C28" s="77"/>
      <c r="D28" s="76">
        <f>D25</f>
        <v>280</v>
      </c>
    </row>
    <row r="29" spans="2:4" s="82" customFormat="1" ht="26.15" customHeight="1" x14ac:dyDescent="0.35">
      <c r="B29" s="71" t="s">
        <v>178</v>
      </c>
      <c r="C29" s="77">
        <v>1</v>
      </c>
      <c r="D29" s="100">
        <f>IFERROR(D30/D31,"")</f>
        <v>1.6220000000000001</v>
      </c>
    </row>
    <row r="30" spans="2:4" s="82" customFormat="1" ht="26.15" customHeight="1" x14ac:dyDescent="0.35">
      <c r="B30" s="72" t="s">
        <v>179</v>
      </c>
      <c r="C30" s="77"/>
      <c r="D30" s="105">
        <f>2978+2699</f>
        <v>5677</v>
      </c>
    </row>
    <row r="31" spans="2:4" s="82" customFormat="1" ht="26.15" customHeight="1" x14ac:dyDescent="0.35">
      <c r="B31" s="72" t="s">
        <v>180</v>
      </c>
      <c r="C31" s="77"/>
      <c r="D31" s="105">
        <v>3500</v>
      </c>
    </row>
    <row r="32" spans="2:4" s="82" customFormat="1" ht="15.5" x14ac:dyDescent="0.35">
      <c r="B32" s="71" t="s">
        <v>181</v>
      </c>
      <c r="C32" s="77" t="s">
        <v>141</v>
      </c>
      <c r="D32" s="99">
        <f>IFERROR((D33/D34),"")</f>
        <v>1</v>
      </c>
    </row>
    <row r="33" spans="2:4" s="82" customFormat="1" ht="26.15" customHeight="1" x14ac:dyDescent="0.35">
      <c r="B33" s="72" t="s">
        <v>182</v>
      </c>
      <c r="C33" s="77"/>
      <c r="D33" s="112">
        <v>870</v>
      </c>
    </row>
    <row r="34" spans="2:4" s="82" customFormat="1" ht="26.15" customHeight="1" x14ac:dyDescent="0.35">
      <c r="B34" s="72" t="s">
        <v>223</v>
      </c>
      <c r="C34" s="77"/>
      <c r="D34" s="113">
        <f>[1]Produção!D44</f>
        <v>870</v>
      </c>
    </row>
    <row r="35" spans="2:4" s="82" customFormat="1" ht="31" x14ac:dyDescent="0.35">
      <c r="B35" s="71" t="s">
        <v>183</v>
      </c>
      <c r="C35" s="83" t="s">
        <v>142</v>
      </c>
      <c r="D35" s="99">
        <f>IFERROR((D36/D37),"")</f>
        <v>6.1693133782703075E-3</v>
      </c>
    </row>
    <row r="36" spans="2:4" s="82" customFormat="1" ht="26.15" customHeight="1" x14ac:dyDescent="0.35">
      <c r="B36" s="72" t="s">
        <v>184</v>
      </c>
      <c r="C36" s="77"/>
      <c r="D36" s="76">
        <v>54</v>
      </c>
    </row>
    <row r="37" spans="2:4" s="82" customFormat="1" ht="26.15" customHeight="1" x14ac:dyDescent="0.35">
      <c r="B37" s="72" t="s">
        <v>185</v>
      </c>
      <c r="C37" s="77"/>
      <c r="D37" s="76">
        <v>8753</v>
      </c>
    </row>
    <row r="38" spans="2:4" s="82" customFormat="1" ht="31" x14ac:dyDescent="0.35">
      <c r="B38" s="102" t="s">
        <v>186</v>
      </c>
      <c r="C38" s="77" t="s">
        <v>143</v>
      </c>
      <c r="D38" s="103">
        <f>IFERROR((D39/D40),"")</f>
        <v>1</v>
      </c>
    </row>
    <row r="39" spans="2:4" s="82" customFormat="1" ht="26.15" customHeight="1" x14ac:dyDescent="0.35">
      <c r="B39" s="72" t="s">
        <v>187</v>
      </c>
      <c r="C39" s="73"/>
      <c r="D39" s="112">
        <v>5</v>
      </c>
    </row>
    <row r="40" spans="2:4" s="82" customFormat="1" ht="26.15" customHeight="1" x14ac:dyDescent="0.35">
      <c r="B40" s="72" t="s">
        <v>188</v>
      </c>
      <c r="C40" s="73"/>
      <c r="D40" s="112">
        <v>5</v>
      </c>
    </row>
    <row r="41" spans="2:4" s="82" customFormat="1" ht="26.15" customHeight="1" x14ac:dyDescent="0.35">
      <c r="B41" s="108"/>
      <c r="C41" s="90"/>
      <c r="D41" s="109"/>
    </row>
    <row r="42" spans="2:4" s="82" customFormat="1" ht="33.75" customHeight="1" x14ac:dyDescent="0.35">
      <c r="B42" s="163" t="s">
        <v>233</v>
      </c>
      <c r="C42" s="164"/>
      <c r="D42" s="164"/>
    </row>
    <row r="43" spans="2:4" ht="37.5" customHeight="1" x14ac:dyDescent="0.35">
      <c r="B43" s="67"/>
      <c r="C43" s="67"/>
      <c r="D43" s="67"/>
    </row>
    <row r="44" spans="2:4" x14ac:dyDescent="0.35">
      <c r="B44" s="67"/>
      <c r="C44" s="67"/>
      <c r="D44" s="67"/>
    </row>
    <row r="45" spans="2:4" x14ac:dyDescent="0.35">
      <c r="B45" s="67"/>
      <c r="C45" s="67"/>
      <c r="D45" s="67"/>
    </row>
    <row r="46" spans="2:4" ht="21" customHeight="1" x14ac:dyDescent="0.35">
      <c r="B46" s="67"/>
      <c r="C46" s="67"/>
      <c r="D46" s="67"/>
    </row>
    <row r="47" spans="2:4" ht="33" customHeight="1" x14ac:dyDescent="0.35">
      <c r="B47" s="165" t="s">
        <v>234</v>
      </c>
      <c r="C47" s="165"/>
      <c r="D47" s="165"/>
    </row>
    <row r="48" spans="2:4" ht="15.5" x14ac:dyDescent="0.35">
      <c r="B48" s="89"/>
      <c r="C48" s="89"/>
      <c r="D48" s="89"/>
    </row>
    <row r="56" spans="2:4" ht="15.5" x14ac:dyDescent="0.35">
      <c r="B56" s="137" t="s">
        <v>227</v>
      </c>
      <c r="C56" s="137"/>
      <c r="D56" s="137"/>
    </row>
    <row r="57" spans="2:4" ht="15.5" x14ac:dyDescent="0.35">
      <c r="B57" s="138" t="s">
        <v>228</v>
      </c>
      <c r="C57" s="138"/>
      <c r="D57" s="138"/>
    </row>
    <row r="58" spans="2:4" ht="15.5" x14ac:dyDescent="0.35">
      <c r="B58" s="138" t="s">
        <v>189</v>
      </c>
      <c r="C58" s="138"/>
      <c r="D58" s="138"/>
    </row>
  </sheetData>
  <mergeCells count="8">
    <mergeCell ref="B58:D58"/>
    <mergeCell ref="B56:D56"/>
    <mergeCell ref="B57:D57"/>
    <mergeCell ref="B2:D2"/>
    <mergeCell ref="B3:D3"/>
    <mergeCell ref="D20:D22"/>
    <mergeCell ref="B42:D42"/>
    <mergeCell ref="B47:D47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28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rgb="FF296D6D"/>
  </sheetPr>
  <dimension ref="A1"/>
  <sheetViews>
    <sheetView showGridLines="0" view="pageBreakPreview" zoomScale="90" zoomScaleNormal="80" zoomScaleSheetLayoutView="90" workbookViewId="0">
      <pane ySplit="1" topLeftCell="A2" activePane="bottomLeft" state="frozen"/>
      <selection pane="bottomLeft" activeCell="B12" sqref="B12"/>
    </sheetView>
  </sheetViews>
  <sheetFormatPr defaultColWidth="9" defaultRowHeight="14.5" x14ac:dyDescent="0.35"/>
  <cols>
    <col min="1" max="1" width="2.26953125" style="67" customWidth="1"/>
    <col min="2" max="2" width="78.7265625" style="67" customWidth="1"/>
    <col min="3" max="3" width="18.26953125" style="67" customWidth="1"/>
    <col min="4" max="4" width="21.81640625" style="67" bestFit="1" customWidth="1"/>
    <col min="5" max="16384" width="9" style="67"/>
  </cols>
  <sheetData>
    <row r="1" ht="20.5" customHeight="1" x14ac:dyDescent="0.35"/>
  </sheetData>
  <pageMargins left="0.82677165354330717" right="0.6692913385826772" top="0.62992125984251968" bottom="0.43307086614173229" header="0.51181102362204722" footer="0.19685039370078741"/>
  <pageSetup paperSize="9" scale="72" firstPageNumber="0" fitToHeight="9" orientation="portrait" useFirstPageNumber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46</v>
      </c>
    </row>
    <row r="4" spans="1:3" x14ac:dyDescent="0.35">
      <c r="A4" s="3" t="s">
        <v>11</v>
      </c>
    </row>
    <row r="6" spans="1:3" x14ac:dyDescent="0.35">
      <c r="A6" t="s">
        <v>12</v>
      </c>
    </row>
    <row r="7" spans="1:3" x14ac:dyDescent="0.35">
      <c r="A7" t="s">
        <v>13</v>
      </c>
    </row>
    <row r="9" spans="1:3" x14ac:dyDescent="0.35">
      <c r="A9" t="s">
        <v>14</v>
      </c>
    </row>
    <row r="10" spans="1:3" x14ac:dyDescent="0.35">
      <c r="A10" t="s">
        <v>15</v>
      </c>
    </row>
    <row r="12" spans="1:3" x14ac:dyDescent="0.35">
      <c r="A12" t="s">
        <v>16</v>
      </c>
    </row>
    <row r="15" spans="1:3" x14ac:dyDescent="0.35">
      <c r="A15" s="175" t="s">
        <v>56</v>
      </c>
      <c r="B15" s="175"/>
      <c r="C15" s="175"/>
    </row>
    <row r="16" spans="1:3" x14ac:dyDescent="0.35">
      <c r="A16" s="172" t="s">
        <v>57</v>
      </c>
      <c r="B16" s="173"/>
      <c r="C16" s="174"/>
    </row>
    <row r="17" spans="1:11" x14ac:dyDescent="0.35">
      <c r="A17" s="166" t="s">
        <v>53</v>
      </c>
      <c r="B17" s="167"/>
      <c r="C17" s="19" t="s">
        <v>58</v>
      </c>
    </row>
    <row r="18" spans="1:11" x14ac:dyDescent="0.35">
      <c r="A18" s="168" t="s">
        <v>54</v>
      </c>
      <c r="B18" s="169"/>
      <c r="C18" s="20" t="s">
        <v>59</v>
      </c>
    </row>
    <row r="19" spans="1:11" x14ac:dyDescent="0.35">
      <c r="A19" s="170" t="s">
        <v>55</v>
      </c>
      <c r="B19" s="171"/>
      <c r="C19" s="21" t="s">
        <v>60</v>
      </c>
    </row>
    <row r="25" spans="1:11" x14ac:dyDescent="0.35">
      <c r="A25" s="3" t="s">
        <v>36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19</v>
      </c>
      <c r="B27" s="1"/>
    </row>
    <row r="28" spans="1:11" x14ac:dyDescent="0.35">
      <c r="A28" s="1" t="s">
        <v>20</v>
      </c>
    </row>
    <row r="29" spans="1:11" x14ac:dyDescent="0.35">
      <c r="A29" s="1" t="s">
        <v>21</v>
      </c>
    </row>
    <row r="30" spans="1:11" x14ac:dyDescent="0.35">
      <c r="A30" s="1"/>
    </row>
    <row r="31" spans="1:11" ht="15" thickBot="1" x14ac:dyDescent="0.4">
      <c r="A31" s="1"/>
      <c r="C31" s="188" t="s">
        <v>47</v>
      </c>
      <c r="D31" s="188"/>
      <c r="E31" s="188"/>
      <c r="F31" s="189" t="s">
        <v>48</v>
      </c>
      <c r="G31" s="189"/>
      <c r="H31" s="189"/>
      <c r="I31" s="190" t="s">
        <v>74</v>
      </c>
      <c r="J31" s="190"/>
      <c r="K31" s="190"/>
    </row>
    <row r="32" spans="1:11" ht="48" customHeight="1" x14ac:dyDescent="0.35">
      <c r="A32" s="12" t="s">
        <v>18</v>
      </c>
      <c r="B32" s="13" t="s">
        <v>7</v>
      </c>
      <c r="C32" s="35" t="s">
        <v>70</v>
      </c>
      <c r="D32" s="36" t="s">
        <v>72</v>
      </c>
      <c r="E32" s="37" t="s">
        <v>71</v>
      </c>
      <c r="F32" s="35" t="s">
        <v>70</v>
      </c>
      <c r="G32" s="36" t="s">
        <v>73</v>
      </c>
      <c r="H32" s="37" t="s">
        <v>71</v>
      </c>
      <c r="I32" s="38" t="s">
        <v>4</v>
      </c>
      <c r="J32" s="38" t="s">
        <v>5</v>
      </c>
      <c r="K32" s="38" t="s">
        <v>6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61</v>
      </c>
      <c r="B49" s="18" t="s">
        <v>75</v>
      </c>
      <c r="C49" s="18" t="s">
        <v>76</v>
      </c>
      <c r="D49" s="18" t="s">
        <v>77</v>
      </c>
      <c r="E49" s="18" t="s">
        <v>78</v>
      </c>
      <c r="F49" s="18" t="s">
        <v>79</v>
      </c>
      <c r="G49" s="18" t="s">
        <v>80</v>
      </c>
      <c r="H49" s="18" t="s">
        <v>62</v>
      </c>
      <c r="I49" s="18" t="s">
        <v>63</v>
      </c>
      <c r="J49" s="18" t="s">
        <v>64</v>
      </c>
      <c r="K49" s="18" t="s">
        <v>66</v>
      </c>
      <c r="L49" s="18" t="s">
        <v>67</v>
      </c>
      <c r="M49" s="18" t="s">
        <v>68</v>
      </c>
      <c r="N49" s="18" t="s">
        <v>49</v>
      </c>
    </row>
    <row r="50" spans="1:14" x14ac:dyDescent="0.3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69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50</v>
      </c>
    </row>
    <row r="54" spans="1:14" x14ac:dyDescent="0.35">
      <c r="A54" s="3"/>
    </row>
    <row r="55" spans="1:14" x14ac:dyDescent="0.35">
      <c r="A55" s="3"/>
    </row>
    <row r="56" spans="1:14" x14ac:dyDescent="0.35">
      <c r="B56" s="185" t="s">
        <v>82</v>
      </c>
      <c r="C56" s="186"/>
      <c r="D56" s="186"/>
      <c r="E56" s="187"/>
      <c r="I56" s="176" t="s">
        <v>83</v>
      </c>
      <c r="J56" s="177"/>
      <c r="K56" s="177"/>
      <c r="L56" s="178"/>
    </row>
    <row r="57" spans="1:14" ht="29" x14ac:dyDescent="0.35">
      <c r="A57" s="54" t="s">
        <v>61</v>
      </c>
      <c r="B57" s="18" t="s">
        <v>75</v>
      </c>
      <c r="C57" s="18" t="s">
        <v>76</v>
      </c>
      <c r="D57" s="18" t="s">
        <v>77</v>
      </c>
      <c r="E57" s="18" t="s">
        <v>65</v>
      </c>
      <c r="H57" s="54" t="s">
        <v>61</v>
      </c>
      <c r="I57" s="18" t="s">
        <v>62</v>
      </c>
      <c r="J57" s="18" t="s">
        <v>63</v>
      </c>
      <c r="K57" s="18" t="s">
        <v>64</v>
      </c>
      <c r="L57" s="18" t="s">
        <v>65</v>
      </c>
    </row>
    <row r="58" spans="1:14" x14ac:dyDescent="0.3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69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69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182" t="s">
        <v>81</v>
      </c>
      <c r="C63" s="183"/>
      <c r="D63" s="183"/>
      <c r="E63" s="184"/>
      <c r="I63" s="179" t="s">
        <v>84</v>
      </c>
      <c r="J63" s="180"/>
      <c r="K63" s="180"/>
      <c r="L63" s="181"/>
    </row>
    <row r="64" spans="1:14" ht="29" x14ac:dyDescent="0.35">
      <c r="A64" s="54" t="s">
        <v>61</v>
      </c>
      <c r="B64" s="18" t="s">
        <v>78</v>
      </c>
      <c r="C64" s="18" t="s">
        <v>79</v>
      </c>
      <c r="D64" s="18" t="s">
        <v>80</v>
      </c>
      <c r="E64" s="18" t="s">
        <v>65</v>
      </c>
      <c r="H64" s="54" t="s">
        <v>61</v>
      </c>
      <c r="I64" s="48" t="s">
        <v>66</v>
      </c>
      <c r="J64" s="49" t="s">
        <v>67</v>
      </c>
      <c r="K64" s="18" t="s">
        <v>68</v>
      </c>
      <c r="L64" s="51" t="s">
        <v>65</v>
      </c>
    </row>
    <row r="65" spans="1:12" x14ac:dyDescent="0.3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69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69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22</v>
      </c>
    </row>
    <row r="74" spans="1:12" x14ac:dyDescent="0.35">
      <c r="A74" t="s">
        <v>23</v>
      </c>
    </row>
    <row r="75" spans="1:12" x14ac:dyDescent="0.35">
      <c r="A75" t="s">
        <v>8</v>
      </c>
    </row>
    <row r="77" spans="1:12" x14ac:dyDescent="0.35">
      <c r="A77" t="s">
        <v>9</v>
      </c>
    </row>
    <row r="78" spans="1:12" x14ac:dyDescent="0.35">
      <c r="A78" t="s">
        <v>10</v>
      </c>
    </row>
    <row r="84" spans="1:3" x14ac:dyDescent="0.35">
      <c r="A84" s="3" t="s">
        <v>37</v>
      </c>
      <c r="C84" t="s">
        <v>24</v>
      </c>
    </row>
    <row r="85" spans="1:3" x14ac:dyDescent="0.35">
      <c r="A85" s="3"/>
    </row>
    <row r="86" spans="1:3" x14ac:dyDescent="0.35">
      <c r="A86" t="s">
        <v>25</v>
      </c>
    </row>
    <row r="87" spans="1:3" x14ac:dyDescent="0.35">
      <c r="A87" t="s">
        <v>26</v>
      </c>
    </row>
    <row r="88" spans="1:3" x14ac:dyDescent="0.35">
      <c r="A88" t="s">
        <v>27</v>
      </c>
    </row>
    <row r="89" spans="1:3" x14ac:dyDescent="0.35">
      <c r="A89" t="s">
        <v>28</v>
      </c>
    </row>
    <row r="105" spans="1:1" x14ac:dyDescent="0.35">
      <c r="A105" s="3" t="s">
        <v>22</v>
      </c>
    </row>
    <row r="106" spans="1:1" x14ac:dyDescent="0.35">
      <c r="A106" t="s">
        <v>29</v>
      </c>
    </row>
    <row r="107" spans="1:1" x14ac:dyDescent="0.35">
      <c r="A107" t="s">
        <v>30</v>
      </c>
    </row>
    <row r="109" spans="1:1" x14ac:dyDescent="0.35">
      <c r="A109" t="s">
        <v>85</v>
      </c>
    </row>
    <row r="110" spans="1:1" x14ac:dyDescent="0.35">
      <c r="A110" t="s">
        <v>86</v>
      </c>
    </row>
    <row r="112" spans="1:1" x14ac:dyDescent="0.35">
      <c r="A112" t="s">
        <v>87</v>
      </c>
    </row>
    <row r="113" spans="1:1" x14ac:dyDescent="0.35">
      <c r="A113" t="s">
        <v>88</v>
      </c>
    </row>
    <row r="115" spans="1:1" x14ac:dyDescent="0.35">
      <c r="A115" s="2" t="s">
        <v>31</v>
      </c>
    </row>
    <row r="117" spans="1:1" x14ac:dyDescent="0.35">
      <c r="A117" t="s">
        <v>32</v>
      </c>
    </row>
    <row r="119" spans="1:1" x14ac:dyDescent="0.35">
      <c r="A119" s="2" t="s">
        <v>89</v>
      </c>
    </row>
    <row r="121" spans="1:1" x14ac:dyDescent="0.35">
      <c r="A121" t="s">
        <v>33</v>
      </c>
    </row>
    <row r="122" spans="1:1" x14ac:dyDescent="0.35">
      <c r="A122" t="s">
        <v>34</v>
      </c>
    </row>
    <row r="124" spans="1:1" x14ac:dyDescent="0.35">
      <c r="A124" t="s">
        <v>35</v>
      </c>
    </row>
    <row r="130" spans="1:6" x14ac:dyDescent="0.35">
      <c r="A130" s="3" t="s">
        <v>38</v>
      </c>
      <c r="F130" t="s">
        <v>42</v>
      </c>
    </row>
    <row r="132" spans="1:6" x14ac:dyDescent="0.35">
      <c r="A132" t="s">
        <v>39</v>
      </c>
    </row>
    <row r="133" spans="1:6" x14ac:dyDescent="0.35">
      <c r="A133" t="s">
        <v>40</v>
      </c>
    </row>
    <row r="134" spans="1:6" x14ac:dyDescent="0.35">
      <c r="A134" t="s">
        <v>41</v>
      </c>
    </row>
    <row r="150" spans="1:1" x14ac:dyDescent="0.35">
      <c r="A150" s="3" t="s">
        <v>22</v>
      </c>
    </row>
    <row r="151" spans="1:1" x14ac:dyDescent="0.35">
      <c r="A151" s="14" t="s">
        <v>43</v>
      </c>
    </row>
    <row r="152" spans="1:1" x14ac:dyDescent="0.35">
      <c r="A152" s="14" t="s">
        <v>44</v>
      </c>
    </row>
    <row r="153" spans="1:1" x14ac:dyDescent="0.35">
      <c r="A153" s="14" t="s">
        <v>45</v>
      </c>
    </row>
  </sheetData>
  <mergeCells count="12">
    <mergeCell ref="I56:L56"/>
    <mergeCell ref="I63:L63"/>
    <mergeCell ref="B63:E63"/>
    <mergeCell ref="B56:E56"/>
    <mergeCell ref="C31:E31"/>
    <mergeCell ref="F31:H31"/>
    <mergeCell ref="I31:K31"/>
    <mergeCell ref="A17:B17"/>
    <mergeCell ref="A18:B18"/>
    <mergeCell ref="A19:B19"/>
    <mergeCell ref="A16:C16"/>
    <mergeCell ref="A15:C15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2</v>
      </c>
      <c r="B1" s="191" t="s">
        <v>3</v>
      </c>
      <c r="C1" s="191"/>
      <c r="D1" s="191"/>
      <c r="E1" s="191"/>
      <c r="F1" s="191"/>
    </row>
    <row r="3" spans="1:6" x14ac:dyDescent="0.3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Produção</vt:lpstr>
      <vt:lpstr>Indicadores de Desempenho</vt:lpstr>
      <vt:lpstr>.</vt:lpstr>
      <vt:lpstr>Indicadores e Metas de Qualidad</vt:lpstr>
      <vt:lpstr>TMP_UTIs Brasil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2024-09-05T13:13:28Z</cp:lastPrinted>
  <dcterms:created xsi:type="dcterms:W3CDTF">2021-12-03T19:01:33Z</dcterms:created>
  <dcterms:modified xsi:type="dcterms:W3CDTF">2024-09-17T18:23:56Z</dcterms:modified>
</cp:coreProperties>
</file>