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.4.2 - SUPLAN\2.4.2.2 - SEPLAN\01. Prestação de Contas\01. Periódicos\01. Mensal\02. Portfólio COMFIC\2024\10. Outubro\"/>
    </mc:Choice>
  </mc:AlternateContent>
  <xr:revisionPtr revIDLastSave="0" documentId="13_ncr:1_{2189F5DA-CF72-4469-9F8F-D3C29368632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Produção" sheetId="29" r:id="rId1"/>
    <sheet name="Indicadores de Desempenho" sheetId="30" r:id="rId2"/>
    <sheet name="Indicadores de Efetividade" sheetId="31" r:id="rId3"/>
    <sheet name="Indicadores e Metas de Qualidad" sheetId="1" state="hidden" r:id="rId4"/>
    <sheet name="TMP_UTIs Brasil" sheetId="2" state="hidden" r:id="rId5"/>
  </sheets>
  <externalReferences>
    <externalReference r:id="rId6"/>
  </externalReferences>
  <definedNames>
    <definedName name="_xlnm.Print_Area" localSheetId="1">'Indicadores de Desempenho'!$B$2:$D$68</definedName>
    <definedName name="_xlnm.Print_Area" localSheetId="2">'Indicadores de Efetividade'!$B$2:$D$104</definedName>
    <definedName name="_xlnm.Print_Area" localSheetId="0">Produção!$B$1:$D$140</definedName>
  </definedNames>
  <calcPr calcId="191029"/>
</workbook>
</file>

<file path=xl/calcChain.xml><?xml version="1.0" encoding="utf-8"?>
<calcChain xmlns="http://schemas.openxmlformats.org/spreadsheetml/2006/main">
  <c r="D70" i="31" l="1"/>
  <c r="D69" i="31" s="1"/>
  <c r="D68" i="31" s="1"/>
  <c r="D67" i="31"/>
  <c r="D66" i="31" s="1"/>
  <c r="D65" i="31" s="1"/>
  <c r="D64" i="31"/>
  <c r="D63" i="31"/>
  <c r="D62" i="31" s="1"/>
  <c r="D59" i="31"/>
  <c r="D7" i="30"/>
  <c r="D5" i="30" l="1"/>
  <c r="D12" i="30" s="1"/>
  <c r="D47" i="30"/>
  <c r="D44" i="30"/>
  <c r="D41" i="30"/>
  <c r="D38" i="30"/>
  <c r="D35" i="30"/>
  <c r="D29" i="30"/>
  <c r="D26" i="30"/>
  <c r="D23" i="30"/>
  <c r="D17" i="30"/>
  <c r="D14" i="30"/>
  <c r="D9" i="30"/>
  <c r="D8" i="30" s="1"/>
  <c r="D55" i="31"/>
  <c r="D53" i="31"/>
  <c r="D52" i="31"/>
  <c r="D51" i="31"/>
  <c r="D12" i="31"/>
  <c r="C121" i="29"/>
  <c r="C122" i="29" s="1"/>
  <c r="D13" i="30" l="1"/>
  <c r="C79" i="29"/>
  <c r="C56" i="29"/>
  <c r="D43" i="29"/>
  <c r="C43" i="29"/>
  <c r="C111" i="29" l="1"/>
  <c r="C30" i="29"/>
  <c r="C21" i="29"/>
  <c r="C23" i="29" s="1"/>
  <c r="C15" i="29"/>
  <c r="D105" i="29" l="1"/>
  <c r="D30" i="29" l="1"/>
  <c r="D7" i="29" s="1"/>
  <c r="D15" i="29"/>
  <c r="D5" i="29" l="1"/>
  <c r="D21" i="29" l="1"/>
  <c r="D6" i="29" s="1"/>
  <c r="D8" i="29" l="1"/>
  <c r="D23" i="29" l="1"/>
  <c r="D21" i="31" l="1"/>
  <c r="D41" i="1"/>
  <c r="E41" i="1" s="1"/>
  <c r="J50" i="1" s="1"/>
  <c r="K58" i="1" s="1"/>
  <c r="J41" i="1"/>
  <c r="J40" i="1"/>
  <c r="K40" i="1" s="1"/>
  <c r="D40" i="1"/>
  <c r="E40" i="1" s="1"/>
  <c r="I50" i="1" s="1"/>
  <c r="J58" i="1" s="1"/>
  <c r="L65" i="1"/>
  <c r="L67" i="1"/>
  <c r="L66" i="1"/>
  <c r="M52" i="1"/>
  <c r="K67" i="1" s="1"/>
  <c r="L52" i="1"/>
  <c r="J67" i="1" s="1"/>
  <c r="K52" i="1"/>
  <c r="I67" i="1" s="1"/>
  <c r="M51" i="1"/>
  <c r="K66" i="1" s="1"/>
  <c r="L51" i="1"/>
  <c r="J66" i="1" s="1"/>
  <c r="K51" i="1"/>
  <c r="I66" i="1" s="1"/>
  <c r="D51" i="1"/>
  <c r="D59" i="1" s="1"/>
  <c r="C51" i="1"/>
  <c r="C59" i="1" s="1"/>
  <c r="B51" i="1"/>
  <c r="B59" i="1" s="1"/>
  <c r="M50" i="1"/>
  <c r="K65" i="1" s="1"/>
  <c r="L50" i="1"/>
  <c r="J65" i="1" s="1"/>
  <c r="K50" i="1"/>
  <c r="I65" i="1" s="1"/>
  <c r="D50" i="1"/>
  <c r="D58" i="1" s="1"/>
  <c r="C50" i="1"/>
  <c r="C58" i="1" s="1"/>
  <c r="B50" i="1"/>
  <c r="B58" i="1" s="1"/>
  <c r="C45" i="1"/>
  <c r="D35" i="1"/>
  <c r="D34" i="1"/>
  <c r="D33" i="1"/>
  <c r="D39" i="1"/>
  <c r="E39" i="1" s="1"/>
  <c r="H50" i="1" s="1"/>
  <c r="I58" i="1" s="1"/>
  <c r="D38" i="1"/>
  <c r="E38" i="1" s="1"/>
  <c r="G50" i="1" s="1"/>
  <c r="D65" i="1" s="1"/>
  <c r="D37" i="1"/>
  <c r="E37" i="1" s="1"/>
  <c r="F50" i="1" s="1"/>
  <c r="C65" i="1" s="1"/>
  <c r="D36" i="1"/>
  <c r="F45" i="1"/>
  <c r="G35" i="1"/>
  <c r="G34" i="1"/>
  <c r="G33" i="1"/>
  <c r="G41" i="1"/>
  <c r="H41" i="1" s="1"/>
  <c r="J51" i="1" s="1"/>
  <c r="K59" i="1" s="1"/>
  <c r="G40" i="1"/>
  <c r="G39" i="1"/>
  <c r="H39" i="1" s="1"/>
  <c r="H51" i="1" s="1"/>
  <c r="I59" i="1" s="1"/>
  <c r="G38" i="1"/>
  <c r="H38" i="1" s="1"/>
  <c r="G51" i="1" s="1"/>
  <c r="D66" i="1" s="1"/>
  <c r="G37" i="1"/>
  <c r="H37" i="1" s="1"/>
  <c r="F51" i="1" s="1"/>
  <c r="C66" i="1" s="1"/>
  <c r="G36" i="1"/>
  <c r="H36" i="1" s="1"/>
  <c r="E51" i="1" s="1"/>
  <c r="B66" i="1" s="1"/>
  <c r="J36" i="1"/>
  <c r="K36" i="1" s="1"/>
  <c r="E52" i="1" s="1"/>
  <c r="B67" i="1" s="1"/>
  <c r="J39" i="1"/>
  <c r="L60" i="1" l="1"/>
  <c r="E36" i="1"/>
  <c r="E50" i="1" s="1"/>
  <c r="B65" i="1" s="1"/>
  <c r="L59" i="1"/>
  <c r="L58" i="1"/>
  <c r="E59" i="1"/>
  <c r="E58" i="1"/>
  <c r="E66" i="1"/>
  <c r="E65" i="1"/>
  <c r="L36" i="1"/>
  <c r="N51" i="1"/>
  <c r="L41" i="1"/>
  <c r="G45" i="1"/>
  <c r="H45" i="1" s="1"/>
  <c r="N50" i="1"/>
  <c r="H40" i="1"/>
  <c r="I51" i="1" s="1"/>
  <c r="J59" i="1" s="1"/>
  <c r="L40" i="1"/>
  <c r="L39" i="1"/>
  <c r="D45" i="1"/>
  <c r="E45" i="1" s="1"/>
  <c r="K41" i="1" l="1"/>
  <c r="J52" i="1" s="1"/>
  <c r="K60" i="1" s="1"/>
  <c r="I52" i="1"/>
  <c r="J60" i="1" s="1"/>
  <c r="K39" i="1"/>
  <c r="H52" i="1" s="1"/>
  <c r="I60" i="1" s="1"/>
  <c r="J38" i="1"/>
  <c r="J37" i="1"/>
  <c r="J35" i="1"/>
  <c r="J34" i="1"/>
  <c r="J33" i="1"/>
  <c r="E60" i="1" l="1"/>
  <c r="E67" i="1"/>
  <c r="N52" i="1"/>
  <c r="K33" i="1"/>
  <c r="B52" i="1" s="1"/>
  <c r="B60" i="1" s="1"/>
  <c r="L33" i="1"/>
  <c r="K38" i="1"/>
  <c r="G52" i="1" s="1"/>
  <c r="D67" i="1" s="1"/>
  <c r="L38" i="1"/>
  <c r="K37" i="1"/>
  <c r="F52" i="1" s="1"/>
  <c r="C67" i="1" s="1"/>
  <c r="L37" i="1"/>
  <c r="K35" i="1"/>
  <c r="D52" i="1" s="1"/>
  <c r="D60" i="1" s="1"/>
  <c r="L35" i="1"/>
  <c r="K34" i="1"/>
  <c r="C52" i="1" s="1"/>
  <c r="C60" i="1" s="1"/>
  <c r="L34" i="1"/>
  <c r="D38" i="31" l="1"/>
</calcChain>
</file>

<file path=xl/sharedStrings.xml><?xml version="1.0" encoding="utf-8"?>
<sst xmlns="http://schemas.openxmlformats.org/spreadsheetml/2006/main" count="442" uniqueCount="308">
  <si>
    <t>Fórmula: [Total de Pacientes dia no período / Total de leitos operacionais dia do período] x 100</t>
  </si>
  <si>
    <t>http://www.utisbrasileiras.com.br/uti-adulto/evolucao-do-smr-e-do-sru-hospitalar/</t>
  </si>
  <si>
    <t>TMP</t>
  </si>
  <si>
    <t>Evolução da TMP (SMR) e da TURP (SRU) Hospitalares</t>
  </si>
  <si>
    <t>Total Pacientes dia no período</t>
  </si>
  <si>
    <t>Total de leitos operacionais dia do período</t>
  </si>
  <si>
    <t>Taxa de ocupação</t>
  </si>
  <si>
    <t>Dias do mês</t>
  </si>
  <si>
    <t>perfil — como sexo e endereço, se os pacientes são</t>
  </si>
  <si>
    <t>Contudo, o principal objetivo da taxa de ocupação é</t>
  </si>
  <si>
    <t>é administrar a estrutura do hospital. Percentuais altos porlongos períodos são fortes indicativos de que chegou a horade o conselho administrativo pensar na expansão.</t>
  </si>
  <si>
    <t>III- INDICADORES E METAS DE QUALIDADE/DE DESEMPENHO</t>
  </si>
  <si>
    <t>10. O Parceiro Privado deverá informar mensalmente os Resultados dos Indicadores de Desempenho, que estão relacionados à QUALIDADE da</t>
  </si>
  <si>
    <t>assistência oferecida aos usuários da unidade gerenciada e mensuram a eficiência, efetividade e qualidade dos processos da gestão da Unidade.</t>
  </si>
  <si>
    <t>11. Os indicadores de desempenho devem ser encaminhados, em relatórios ou instrumento para registro de dados de desempenho definidos pela</t>
  </si>
  <si>
    <t>Secretaria de Estado, até o dia 10 (dez) do mês subsequente.</t>
  </si>
  <si>
    <t>12. O quadro a seguir apresenta os indicadores que deverão ser enviados para análise do desempenho hospitalar.</t>
  </si>
  <si>
    <t>Total</t>
  </si>
  <si>
    <t>Mês</t>
  </si>
  <si>
    <t>Conceituação: relação percentual entre o número de pacientes dia, em determinado período, e o número de leitos dia no mesmo período. Taxa de</t>
  </si>
  <si>
    <t>ocupação muito baixa (abaixo de 75%) pode indicar: inadequação do número de leitos à região; baixa integração do hospital à rede de saúde, com</t>
  </si>
  <si>
    <t>dificuldade de acesso; falha no planejamento ou na gestão do hospital (ineficiência); insatisfação da clientela.</t>
  </si>
  <si>
    <t>Análise gerencial</t>
  </si>
  <si>
    <t>Com esse indicador, é possível conhecer o tipo de leito mais usado, a faixa etária desses usuários, características do seu</t>
  </si>
  <si>
    <t>Fórmula: [Total de pacientes dia no período / Total de saídas no período]</t>
  </si>
  <si>
    <t>Conceituação: relação entre o total de pacientes dia no período e o total de pacientes egressos do hospital (por altas, transferência externa e ou</t>
  </si>
  <si>
    <t>óbitos no mesmo período). Representa o tempo médio de internações dos pacientes nos leitos hospitalares. Tempo médio de permanência muito</t>
  </si>
  <si>
    <t>alto nesses leitos pode indicar um caso de complexidade maior ou complicação pré ou pós-operatória, ou também pode indicar ausência de plano</t>
  </si>
  <si>
    <t>terapêutico adequado e desarticulação nos cuidados ao paciente.</t>
  </si>
  <si>
    <t>Se a taxa de ocupação é o indicador de qualidade hospitalarque revela se a estrutura do hospital comporta a demandade pacientes, o tempo médio de permanência evidencia a</t>
  </si>
  <si>
    <t>rotatividade dos leitos.</t>
  </si>
  <si>
    <t>Tempo médio de permanência = (pacientes que deramentrada por dia, em determinado período / saídas nessemesmo período) x 100</t>
  </si>
  <si>
    <t>Já para hospitais de longa permanência, usa-se:</t>
  </si>
  <si>
    <t>Para que os cálculos expressem a realidade, é fundamentalque o período escolhido seja maior que os dias deinternação. Por exemplo, se o hospital tem pacientesinternados há 2 meses, deve-se escolher um intervalosuperior a esse tempo.</t>
  </si>
  <si>
    <t xml:space="preserve"> Afinal, algumas situações podem exigir um tempode internação maior do que o habitual.</t>
  </si>
  <si>
    <t>Os resultados obtidos por meio dessa métrica podem indicarvárias situações que prejudicam a qualidade do serviçooferecido, como o tempo médio de espera para a realizaçãode um exame, um número recorrente de infecçõeshospitalares ou complicações pós-cirúrgicas.</t>
  </si>
  <si>
    <t>a) Taxa de Ocupação Hospitalar</t>
  </si>
  <si>
    <t>b) Média de Permanência Hospitalar (dias)</t>
  </si>
  <si>
    <t>c) Percentual de investigação da gravidade de reações adversas a medicamentos (Farmacovigilância)</t>
  </si>
  <si>
    <t>Conceituação: monitora e avalia reações adversas a medicamentos (RAM) seja ela leve, moderada ou grave pelo farmacêutico. Considera-se ideal a</t>
  </si>
  <si>
    <t>notificação e classificação de RAM quanto à sua gravidade, seguidas do seu monitoramento. Este indicador deverá considerar todas as reações</t>
  </si>
  <si>
    <t>adversas a medicamentos, independente do local da ocorrência.</t>
  </si>
  <si>
    <t>Fórmula: [Nº de pacientes com RAM avaliada quanto à gravidade/ Nº total de pacientes com RAM] x 100</t>
  </si>
  <si>
    <t> Este indicador avalia a efetividade de processos usados para prevenir maiores danos causados por reações adversas a medicamentos (RAMs) conhecidas.</t>
  </si>
  <si>
    <t>A coleta de dados para este indicador depende da documentação de RAMs na folha de prescrição e no prontuário médico. A boa documentação auxilia na qualidade do cuidado ao paciente (The Good Clinical Documentation Guide, 2003) e é um componente fundamental do gerenciamento de RAM. A má comunicação pode resultar em eventos adversos a medicamentos (MacKinnon, 2007).</t>
  </si>
  <si>
    <t>O registro de uma história medicamentosa detalhada no momento da internação é uma etapa crítica para se determinar a precisão e completude da lista de RAMs conhecidas. Este indicador não avalia a precisão da lista de RAMs conhecidas documentadas no prontuário médico; em vez disso, está focado na disponibilidade de uma documentação completa no momento de se prescrever, fornecer e administrar medicamentos.</t>
  </si>
  <si>
    <t>CONTRATO DE GESTÃO 045/2021</t>
  </si>
  <si>
    <t>Semicríticos</t>
  </si>
  <si>
    <t>Críticos</t>
  </si>
  <si>
    <t>Total Geral</t>
  </si>
  <si>
    <t>Fonte: Relatórios gerenciais HCAMP</t>
  </si>
  <si>
    <t>Tomografia</t>
  </si>
  <si>
    <t>Eletrocardiograma</t>
  </si>
  <si>
    <t>Taxa de Ocupação Hospitalar</t>
  </si>
  <si>
    <t>Média de Permanência Hospitalar (Dias)</t>
  </si>
  <si>
    <t>Percentual de Investigação da Gravidade</t>
  </si>
  <si>
    <t>Quadro 3. Indicadores de Desempenho do HCAMP Goiânia</t>
  </si>
  <si>
    <t>Indicadores de Desempenho</t>
  </si>
  <si>
    <t>&gt; 85%</t>
  </si>
  <si>
    <t>&lt; 7 dias</t>
  </si>
  <si>
    <t>&gt; 95%</t>
  </si>
  <si>
    <t>Unidade de Internação</t>
  </si>
  <si>
    <t>Julho</t>
  </si>
  <si>
    <t xml:space="preserve"> Agosto</t>
  </si>
  <si>
    <t>Setembro</t>
  </si>
  <si>
    <t>Média do Período</t>
  </si>
  <si>
    <t xml:space="preserve"> Outubro</t>
  </si>
  <si>
    <t>Novembro</t>
  </si>
  <si>
    <t>Dezembro</t>
  </si>
  <si>
    <t>Geral</t>
  </si>
  <si>
    <t xml:space="preserve">Total Pacientes dia </t>
  </si>
  <si>
    <t>Taxa de Ocupação</t>
  </si>
  <si>
    <t xml:space="preserve">Total de  Leitos Operacionais dia </t>
  </si>
  <si>
    <t xml:space="preserve">Total de Leitos Operacionais dia </t>
  </si>
  <si>
    <t>GERAL</t>
  </si>
  <si>
    <t>Janeiro</t>
  </si>
  <si>
    <t>Fevereiro</t>
  </si>
  <si>
    <t>Março</t>
  </si>
  <si>
    <t>Abril</t>
  </si>
  <si>
    <t>Maio</t>
  </si>
  <si>
    <t>Junho</t>
  </si>
  <si>
    <t>TAXA DE OCUPAÇÃO HOSPITALAR 2º TRIMESTRE</t>
  </si>
  <si>
    <t>TAXA DE OCUPAÇÃO HOSPITALAR  1º TRIMESTRE</t>
  </si>
  <si>
    <t>TAXA DE OCUPAÇÃO HOSPITALAR 3º TRIMESTRE</t>
  </si>
  <si>
    <t>TAXA DE OCUPAÇÃO HOSPITALAR 4º TRIMESTRE</t>
  </si>
  <si>
    <t>O resultado desse cálculo mostra o total de pacientes quepassaram pelo hospital, ocuparam os leitos e foram liberados — seja porque receberam</t>
  </si>
  <si>
    <t xml:space="preserve">alta hospitalar, foram transferidos ou vieram a óbito durante o período calculado. </t>
  </si>
  <si>
    <t>A fórmula de cálculo depende do porte da instituição e do perfil de internações. Em hospitais que, no geral, trabalham com internações de</t>
  </si>
  <si>
    <t>curta permanência, a fórmula mais indicada é:</t>
  </si>
  <si>
    <t>Tempo médio de permanência = soma dos dias de internação de cada paciente no período / número de pacientes no mesmo período</t>
  </si>
  <si>
    <t>Colonoscopia</t>
  </si>
  <si>
    <t>Endoscopia</t>
  </si>
  <si>
    <t>Ecocardiograma</t>
  </si>
  <si>
    <t>Ultrassonografia</t>
  </si>
  <si>
    <t>Alergia/Imunologia</t>
  </si>
  <si>
    <t>Cirurgia Pediátrica</t>
  </si>
  <si>
    <t>Endocrinologia</t>
  </si>
  <si>
    <t>Gastrologia/ Hepatologia</t>
  </si>
  <si>
    <t>Hematologia</t>
  </si>
  <si>
    <t>Infectologia</t>
  </si>
  <si>
    <t>Nefrologia</t>
  </si>
  <si>
    <t>Neurologia clínica</t>
  </si>
  <si>
    <t>Oftalmologia</t>
  </si>
  <si>
    <t>Ortopedia e Traumatologia</t>
  </si>
  <si>
    <t>Otorrinolaringologia</t>
  </si>
  <si>
    <t>Pneumologia</t>
  </si>
  <si>
    <t>Reumatologia</t>
  </si>
  <si>
    <t>Urologia</t>
  </si>
  <si>
    <t>Nutricionista</t>
  </si>
  <si>
    <t>Clínica Pediátrica</t>
  </si>
  <si>
    <t>Clínica Pediátrica Crônica</t>
  </si>
  <si>
    <t>LINHA DE CONTRATAÇÕES</t>
  </si>
  <si>
    <t>Cirurgias Programadas</t>
  </si>
  <si>
    <t>Atendimento Ambulatorial</t>
  </si>
  <si>
    <t>Saídas Hospitalares por Clínica de Internação</t>
  </si>
  <si>
    <t xml:space="preserve"> Clínica Cirúrgica Pediátrica</t>
  </si>
  <si>
    <t xml:space="preserve">Clínica Cirúrgicas CERFIS </t>
  </si>
  <si>
    <t xml:space="preserve"> Cirurgias Eletivas</t>
  </si>
  <si>
    <t xml:space="preserve">Consultas Ambulatoriais </t>
  </si>
  <si>
    <t>Consultas Médicas na Atenção especializada</t>
  </si>
  <si>
    <t>Enfermagem</t>
  </si>
  <si>
    <t>Serviço Social</t>
  </si>
  <si>
    <t>Broncoscopia</t>
  </si>
  <si>
    <t xml:space="preserve">AACR - Vermelho </t>
  </si>
  <si>
    <t xml:space="preserve">AACR - Laranja </t>
  </si>
  <si>
    <t xml:space="preserve">AACR - Amarelo </t>
  </si>
  <si>
    <t xml:space="preserve">AACR - Verde </t>
  </si>
  <si>
    <t>AACR - Azul</t>
  </si>
  <si>
    <t>≤ 5%</t>
  </si>
  <si>
    <t>≥ 70%</t>
  </si>
  <si>
    <t>&lt; 5%</t>
  </si>
  <si>
    <t>≥ 95%</t>
  </si>
  <si>
    <t>Atendimento de Urgência e Emergência</t>
  </si>
  <si>
    <t>Atendimentos</t>
  </si>
  <si>
    <t>Total de Pacientes referenciados</t>
  </si>
  <si>
    <t xml:space="preserve">Atendimento Ambulatorial </t>
  </si>
  <si>
    <t xml:space="preserve">Acolhimento, Avaliação e Classificação de Risco </t>
  </si>
  <si>
    <t>AACR</t>
  </si>
  <si>
    <t xml:space="preserve">EXAMES </t>
  </si>
  <si>
    <t>Consultas  Médicas Por Especialidade</t>
  </si>
  <si>
    <t>Especialidade Médicas</t>
  </si>
  <si>
    <t xml:space="preserve">INDICADORES DE DESEMPENHO </t>
  </si>
  <si>
    <t>Indicadores</t>
  </si>
  <si>
    <t>Meta Mensal</t>
  </si>
  <si>
    <t>1. Taxa de Ocupação Hospitalar</t>
  </si>
  <si>
    <t>Total de Pacientes-dia</t>
  </si>
  <si>
    <t>Total de leitos operacionais-dia do período</t>
  </si>
  <si>
    <t>2. Média de Permanência Hospitalar (dias)</t>
  </si>
  <si>
    <t>Total de Pacientes-dia no período</t>
  </si>
  <si>
    <t>Total de saídas no período</t>
  </si>
  <si>
    <t>3. Índice de Intervalo de Substituição (horas)</t>
  </si>
  <si>
    <t>Média de Permanência Hospitalar</t>
  </si>
  <si>
    <t>Nº de retornos em até 48 horas</t>
  </si>
  <si>
    <t>Nº de saídas da UTI, por alta</t>
  </si>
  <si>
    <t>Nº de pacientes readmitidos entre 0 e 29 dias da última alta hospitalar</t>
  </si>
  <si>
    <t>Nº total de internações hospitalares</t>
  </si>
  <si>
    <t>6. Percentual de Ocorrência de Glosas no SIH - DATASUS</t>
  </si>
  <si>
    <t>Total de procedimentos rejeitados no SIH</t>
  </si>
  <si>
    <t>Total de procedimentos apresentados no SIH</t>
  </si>
  <si>
    <t>7. Percentual de Suspensão de Cirurgias Programadas por Condições Operacionais (causas relacionadas a organização da unidade)</t>
  </si>
  <si>
    <t>Nº de cirurgias programadas suspensas</t>
  </si>
  <si>
    <t>Nº de cirurgias programadas (mapa cirúrgico)</t>
  </si>
  <si>
    <t>Nº de exames de imagem entregues em até 10 dias</t>
  </si>
  <si>
    <t>INDICADORES DE EFETIVIDADE</t>
  </si>
  <si>
    <t>Informações</t>
  </si>
  <si>
    <t>Total de Óbitos/Mês</t>
  </si>
  <si>
    <t>Taxa de Mortalidade global</t>
  </si>
  <si>
    <t>Total de Óbitos (Tempo de Permânencia &gt;24 horas)</t>
  </si>
  <si>
    <t>Taxa de Mortalidade Institucional (óbitos &gt;24 horas)</t>
  </si>
  <si>
    <t>Número total de Funcionários (Todos os vínculos)</t>
  </si>
  <si>
    <t>Número total de Médicos (Todos os vínculos)</t>
  </si>
  <si>
    <t>Número total de Médicos especialistas</t>
  </si>
  <si>
    <t>Relação Enfermagem/Leito</t>
  </si>
  <si>
    <t>Turnover (%)</t>
  </si>
  <si>
    <t>Profissão</t>
  </si>
  <si>
    <t>Celetista</t>
  </si>
  <si>
    <t>Estatutário</t>
  </si>
  <si>
    <t>Enfermeiro</t>
  </si>
  <si>
    <t>Técnico de Enfermagem</t>
  </si>
  <si>
    <t>Médicos</t>
  </si>
  <si>
    <t>Fisioterapeuta</t>
  </si>
  <si>
    <t>Psicólogo</t>
  </si>
  <si>
    <t>Farmacêutico</t>
  </si>
  <si>
    <t>Biomédico</t>
  </si>
  <si>
    <t>HECAD</t>
  </si>
  <si>
    <t>TAXA DE OCUPAÇÃO</t>
  </si>
  <si>
    <t>INDICADOR HOSPITALAR DE EFETIVIDADE (%)</t>
  </si>
  <si>
    <t>TEMPO MÉDIO DE PERMANÊNCIA (DIAS) POR CLÍNICA</t>
  </si>
  <si>
    <t>ÍNDICE DE INTERVALO DE SUBSTITUIÇÃO POR CLÍNICA</t>
  </si>
  <si>
    <t>Nº DE FUNCIONÁRIOS E LEITOS OPERACIONAIS</t>
  </si>
  <si>
    <t>INDICADORES DE GESTÃO DE RECURSOS HUMANOS</t>
  </si>
  <si>
    <t>INDICADOR DE GESTÃO AMBULATORIAL (%)</t>
  </si>
  <si>
    <t>TAXA DE ABSENTEÍSMO</t>
  </si>
  <si>
    <t>Taxa de Perda Primária em consulta médica (%)</t>
  </si>
  <si>
    <t>Total de Primeira Consulta disponibilizadas para a rede e/ou interna</t>
  </si>
  <si>
    <t>Total de primeiras Consultas agendadas no ambulatório</t>
  </si>
  <si>
    <t>Taxa de Perda Primária em consulta NÃO médica (%)</t>
  </si>
  <si>
    <t>Total de Consultas não realizadas</t>
  </si>
  <si>
    <t>Total de Consultas Agendadas</t>
  </si>
  <si>
    <t>Taxa de absenteísmo de Consultas NÃO médicas (%)</t>
  </si>
  <si>
    <t>Taxa de absenteísmo de Consultas médicas (%)</t>
  </si>
  <si>
    <t>Dermatologia</t>
  </si>
  <si>
    <t>Vascular</t>
  </si>
  <si>
    <t>* N/A - Não se aplica (Não há colaborador nesta função)</t>
  </si>
  <si>
    <t xml:space="preserve">4. Taxa de Readmissão em UTI (48 horas) </t>
  </si>
  <si>
    <t>5. Taxa de Readmissão Hospitalar (em até 29 dias)</t>
  </si>
  <si>
    <t>Taxa de Mortalidade Operatória (Óbito em até 07 dias do pós-operatório)</t>
  </si>
  <si>
    <t>UTI Pediátrica</t>
  </si>
  <si>
    <t>Cirurgia de Urgência/Emergência</t>
  </si>
  <si>
    <t>Total Cirurgias Eletivas + Urgência/Emergência</t>
  </si>
  <si>
    <t>Taxa de Cirurgia de Urgência</t>
  </si>
  <si>
    <t>Relação Enfermeiro(a)/Leito</t>
  </si>
  <si>
    <t>Relação Funcionário(a)/Leito</t>
  </si>
  <si>
    <t>% de Médicos(as) especialistas</t>
  </si>
  <si>
    <t>Número Leito Operacional</t>
  </si>
  <si>
    <t>Internação Hospitalares</t>
  </si>
  <si>
    <t>-</t>
  </si>
  <si>
    <t>SADT Externo (Ofertado)</t>
  </si>
  <si>
    <t>SADT Externo (Realizado)</t>
  </si>
  <si>
    <t>TAXA DE ABSENTEÍSMO GLOBAL DO HECAD</t>
  </si>
  <si>
    <t>Cardiologia Clínica</t>
  </si>
  <si>
    <t>Número de Enfermeiro (Todos os vínculos)</t>
  </si>
  <si>
    <t>Procedimentos Ambulatoriais</t>
  </si>
  <si>
    <t>Raio-X</t>
  </si>
  <si>
    <t>SADT Interno (Realizado)</t>
  </si>
  <si>
    <t>Serviço</t>
  </si>
  <si>
    <t>Cirurgia Plástica</t>
  </si>
  <si>
    <t>Pediatria</t>
  </si>
  <si>
    <t>Hebiatria</t>
  </si>
  <si>
    <t>Ginecologia (infantil-puberal)</t>
  </si>
  <si>
    <t>Hospital Estadual da Criança e do Adolescente (HECAD) - Integrado por Pronto Atendimento Infantil Estadual (PAI)</t>
  </si>
  <si>
    <t>AACR - Branco</t>
  </si>
  <si>
    <t>Total de exames de imagem realizados no período mutiplicado (exames externos)</t>
  </si>
  <si>
    <t>Meta/Mensal</t>
  </si>
  <si>
    <t>*NTMC</t>
  </si>
  <si>
    <t>*Em Apuração</t>
  </si>
  <si>
    <t>N/A</t>
  </si>
  <si>
    <t>DIVINO RONNY REZENDE JÚNIOR</t>
  </si>
  <si>
    <t>Diretor Geral</t>
  </si>
  <si>
    <t>Número de Funcionários de enfermagem (Todos os vínculos)</t>
  </si>
  <si>
    <t>Administrativo</t>
  </si>
  <si>
    <t xml:space="preserve">Cirurgia Eletiva Hospitalar de Alto Giro </t>
  </si>
  <si>
    <t>Cirurgia Eletiva Hospitalar de Média ou Alta Complexidade</t>
  </si>
  <si>
    <t>Cirurgia CERFIS</t>
  </si>
  <si>
    <t>Ecocardiograma Transtorácico</t>
  </si>
  <si>
    <t>Eletroencefalograma</t>
  </si>
  <si>
    <t xml:space="preserve">Análises Clínicas </t>
  </si>
  <si>
    <t>Cirurgia Plástica - CERFIS</t>
  </si>
  <si>
    <t>Agência Transfusional</t>
  </si>
  <si>
    <t>Análises Clínicas</t>
  </si>
  <si>
    <t>Anatomia Patológica</t>
  </si>
  <si>
    <t>Ecodoppler</t>
  </si>
  <si>
    <t>Radiografia</t>
  </si>
  <si>
    <t>Tomografia Computadorizada</t>
  </si>
  <si>
    <t>Fisioterapia</t>
  </si>
  <si>
    <t>Fonoaudiologia</t>
  </si>
  <si>
    <t>Laser Terapia</t>
  </si>
  <si>
    <t>Hemodiálise</t>
  </si>
  <si>
    <t>Psicologia</t>
  </si>
  <si>
    <t>Terapia Ocupacional</t>
  </si>
  <si>
    <t>Indicadores do Serviço de Farmácia</t>
  </si>
  <si>
    <t>Critérios de Produção</t>
  </si>
  <si>
    <t>Disponibilidade do farmacêutico 24 horas durante todo o mês</t>
  </si>
  <si>
    <t>Prescrições analisadas por profissional farmacêutico por mês</t>
  </si>
  <si>
    <t>Notificações de eventos adversos envolvendo medicamentos tratadas pelo serviço de farmácia por mês</t>
  </si>
  <si>
    <r>
      <rPr>
        <b/>
        <sz val="12"/>
        <color rgb="FF000000"/>
        <rFont val="Arial"/>
        <family val="2"/>
      </rPr>
      <t>100%</t>
    </r>
    <r>
      <rPr>
        <sz val="12"/>
        <color indexed="64"/>
        <rFont val="Arial"/>
        <family val="2"/>
      </rPr>
      <t xml:space="preserve"> de cobertura do profissional farmacêutico</t>
    </r>
  </si>
  <si>
    <r>
      <rPr>
        <b/>
        <sz val="12"/>
        <color rgb="FF000000"/>
        <rFont val="Arial"/>
        <family val="2"/>
      </rPr>
      <t>100%</t>
    </r>
    <r>
      <rPr>
        <sz val="12"/>
        <color indexed="64"/>
        <rFont val="Arial"/>
        <family val="2"/>
      </rPr>
      <t xml:space="preserve"> de prescrições analisadas por farmacêutico</t>
    </r>
  </si>
  <si>
    <r>
      <rPr>
        <b/>
        <sz val="12"/>
        <color rgb="FF000000"/>
        <rFont val="Arial"/>
        <family val="2"/>
      </rPr>
      <t>100%</t>
    </r>
    <r>
      <rPr>
        <sz val="12"/>
        <color indexed="64"/>
        <rFont val="Arial"/>
        <family val="2"/>
      </rPr>
      <t xml:space="preserve"> das notificações tratadas pelo serviço de farmácia</t>
    </r>
  </si>
  <si>
    <t>≥ 90%</t>
  </si>
  <si>
    <t>≤ 5</t>
  </si>
  <si>
    <t>≤ 24</t>
  </si>
  <si>
    <t>&lt; 8%</t>
  </si>
  <si>
    <t>≤ 7%</t>
  </si>
  <si>
    <t>8. Percentual de Exames de Imagem com resultado disponibilizado em até 10 dias</t>
  </si>
  <si>
    <t>9. Percentual de cirurgias eletivas realizadas com TMAT (Tempo máximo aceitável para tratamento) expirado (↓) para o primeiro ano</t>
  </si>
  <si>
    <t>&lt; 50%</t>
  </si>
  <si>
    <t>Número de cirurgias eletivas em lista de espera e encaminhado para unidade</t>
  </si>
  <si>
    <t>10. Percentual de cirurgias eleti vas realizadas com TMAT (Tempo máximo aceitável para tratamento) expirado (↓) para o segundo ano</t>
  </si>
  <si>
    <t>&lt; 25%</t>
  </si>
  <si>
    <t>11. Percentual de Casos de Doenças/Agravos/Eventos de Notificação Compulsório Imediata (DAEI) Digitadas Oportunamente - até 7 dias</t>
  </si>
  <si>
    <t>Nº de casos de DAEI digitadas em tempo oportuno - até 7 dias</t>
  </si>
  <si>
    <t>Nº de casos de DAEI digitadas (no período/mês)</t>
  </si>
  <si>
    <t>≥ 80%</t>
  </si>
  <si>
    <t>12. Percentual de Casos de Doenças/Agravos/Eventos de Notificação Compulsório Imediata (DAEI) Investigadas Oportunamente -até 48 horas da data da notificação</t>
  </si>
  <si>
    <t>Nº de casos de DAEI investigadas em tempo oportuno - até 48 horas da data da notificação</t>
  </si>
  <si>
    <t>Nº de casos de DAEI notificadas (no período/mês)</t>
  </si>
  <si>
    <t>13. Taxa de acurácia do estoque</t>
  </si>
  <si>
    <t>Número total de itens contados em conformidade</t>
  </si>
  <si>
    <t>Número total de itens padronizados cadastrados no sistema</t>
  </si>
  <si>
    <t>14. Taxa de perda financeira por vencimento de medicamentos</t>
  </si>
  <si>
    <t>≤ 2%</t>
  </si>
  <si>
    <t>Valor financeiro da perda de medicamentos padronizados por validade expirada (R$)</t>
  </si>
  <si>
    <t>valor financeiro de medicamentos inventariado no período (R$)</t>
  </si>
  <si>
    <t>15. Taxa de aceitabilidade das intervenções farmacêuticas</t>
  </si>
  <si>
    <t>Número absoluto de intervenções registradas</t>
  </si>
  <si>
    <t>Número de intervenções aceitas</t>
  </si>
  <si>
    <t xml:space="preserve">Número de cirurgias realizadas com TMAT expirado </t>
  </si>
  <si>
    <t xml:space="preserve">Ecocardiograma </t>
  </si>
  <si>
    <t>Não se Aplica</t>
  </si>
  <si>
    <t>Produção Outubro/24</t>
  </si>
  <si>
    <t>Ofertado Regulação - Outubro/24</t>
  </si>
  <si>
    <t>Outubro/24</t>
  </si>
  <si>
    <r>
      <rPr>
        <b/>
        <sz val="12"/>
        <color rgb="FF000000"/>
        <rFont val="Arial"/>
        <family val="2"/>
      </rPr>
      <t>Nota¹</t>
    </r>
    <r>
      <rPr>
        <sz val="12"/>
        <color rgb="FF000000"/>
        <rFont val="Arial"/>
        <family val="2"/>
      </rPr>
      <t>: Percentual de Ocorrência de Glosas no SIH - DATASUS, Referência: Setembro/2024:</t>
    </r>
  </si>
  <si>
    <t>***O indicador referente à competência do mês de Outubro/24 será apresentado no mês subsequente devido as informações ainda estarem em apuração.</t>
  </si>
  <si>
    <t>Cirurgião Dentista</t>
  </si>
  <si>
    <t>Técnico em Nutrição</t>
  </si>
  <si>
    <t>Lactarista</t>
  </si>
  <si>
    <t>Porteiro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</si>
</sst>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[$-416]mmm/yy"/>
    <numFmt numFmtId="167" formatCode="0.0"/>
    <numFmt numFmtId="168" formatCode="[$-F400]h:mm:ss\ AM/PM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6EAB44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666666"/>
      <name val="Trebuchet MS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FFFFFF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CC0000"/>
      <name val="Calibri"/>
      <family val="2"/>
    </font>
    <font>
      <b/>
      <sz val="11"/>
      <color rgb="FF000000"/>
      <name val="Calibri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i/>
      <sz val="12"/>
      <color rgb="FF00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sz val="9"/>
      <color rgb="FF000000"/>
      <name val="Calibri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2"/>
      <color rgb="FF000000"/>
      <name val="Arial"/>
      <family val="2"/>
      <charset val="1"/>
    </font>
    <font>
      <sz val="10"/>
      <color theme="1"/>
      <name val="Arial"/>
      <family val="2"/>
    </font>
    <font>
      <sz val="10"/>
      <color rgb="FF000000"/>
      <name val="Calibri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FFFF00"/>
      <name val="Calibri"/>
      <family val="2"/>
    </font>
    <font>
      <sz val="11"/>
      <color rgb="FFFFFF00"/>
      <name val="Calibri"/>
      <family val="2"/>
    </font>
    <font>
      <sz val="9"/>
      <color rgb="FFFFFF00"/>
      <name val="Arial"/>
      <family val="2"/>
    </font>
    <font>
      <sz val="11"/>
      <color rgb="FF7030A0"/>
      <name val="Calibri"/>
      <family val="2"/>
      <scheme val="minor"/>
    </font>
    <font>
      <sz val="11"/>
      <name val="Calibri"/>
      <family val="2"/>
    </font>
    <font>
      <b/>
      <sz val="10"/>
      <color rgb="FFFFFF00"/>
      <name val="Calibri"/>
      <family val="2"/>
    </font>
    <font>
      <sz val="12"/>
      <color rgb="FFFFFF00"/>
      <name val="Arial"/>
      <family val="2"/>
    </font>
    <font>
      <sz val="9"/>
      <color rgb="FF7030A0"/>
      <name val="Arial"/>
      <family val="2"/>
    </font>
    <font>
      <sz val="12"/>
      <color indexed="64"/>
      <name val="Arial"/>
      <family val="2"/>
    </font>
    <font>
      <b/>
      <sz val="12"/>
      <color indexed="64"/>
      <name val="Arial"/>
      <family val="2"/>
    </font>
    <font>
      <sz val="11"/>
      <color indexed="64"/>
      <name val="Arial"/>
      <family val="2"/>
    </font>
    <font>
      <sz val="12"/>
      <name val="Arial"/>
      <family val="2"/>
      <charset val="1"/>
    </font>
    <font>
      <sz val="8"/>
      <color rgb="FFFFFF00"/>
      <name val="Arial"/>
      <family val="2"/>
    </font>
    <font>
      <b/>
      <sz val="9"/>
      <color rgb="FFFF0000"/>
      <name val="Arial"/>
      <family val="2"/>
    </font>
    <font>
      <sz val="11"/>
      <color theme="7"/>
      <name val="Segoe UI Historic"/>
      <family val="2"/>
    </font>
    <font>
      <b/>
      <sz val="11"/>
      <name val="Calibri"/>
      <family val="2"/>
    </font>
    <font>
      <b/>
      <sz val="10"/>
      <color indexed="64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000000"/>
        <bgColor rgb="FF111111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7E6E6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E2F0D9"/>
      </patternFill>
    </fill>
    <fill>
      <patternFill patternType="solid">
        <fgColor rgb="FF257967"/>
        <bgColor rgb="FFE2F0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96D6D"/>
        <bgColor indexed="64"/>
      </patternFill>
    </fill>
    <fill>
      <patternFill patternType="solid">
        <fgColor rgb="FF296D6D"/>
        <bgColor rgb="FFE2F0D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/>
        <bgColor theme="0"/>
      </patternFill>
    </fill>
    <fill>
      <patternFill patternType="solid">
        <fgColor indexed="65"/>
        <bgColor rgb="FFF2F2F2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/>
      <right style="thin">
        <color theme="0"/>
      </right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4" tint="0.39997558519241921"/>
      </left>
      <right style="thin">
        <color theme="0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6" fillId="0" borderId="0"/>
    <xf numFmtId="43" fontId="16" fillId="0" borderId="0" applyFont="0" applyFill="0" applyBorder="0" applyAlignment="0" applyProtection="0"/>
    <xf numFmtId="0" fontId="19" fillId="16" borderId="0" applyBorder="0" applyProtection="0"/>
    <xf numFmtId="0" fontId="19" fillId="17" borderId="0" applyBorder="0" applyProtection="0"/>
    <xf numFmtId="0" fontId="20" fillId="18" borderId="0" applyBorder="0" applyProtection="0"/>
    <xf numFmtId="0" fontId="20" fillId="0" borderId="0" applyBorder="0" applyProtection="0"/>
    <xf numFmtId="0" fontId="21" fillId="19" borderId="0" applyBorder="0" applyProtection="0"/>
    <xf numFmtId="0" fontId="22" fillId="0" borderId="0" applyBorder="0" applyProtection="0"/>
    <xf numFmtId="0" fontId="16" fillId="0" borderId="0" applyBorder="0" applyProtection="0"/>
    <xf numFmtId="0" fontId="16" fillId="0" borderId="0" applyBorder="0" applyProtection="0"/>
    <xf numFmtId="0" fontId="23" fillId="0" borderId="0" applyBorder="0" applyProtection="0"/>
    <xf numFmtId="9" fontId="16" fillId="0" borderId="0" applyBorder="0" applyProtection="0"/>
    <xf numFmtId="43" fontId="16" fillId="0" borderId="0" applyFont="0" applyFill="0" applyBorder="0" applyAlignment="0" applyProtection="0"/>
  </cellStyleXfs>
  <cellXfs count="35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8" fillId="0" borderId="0" xfId="4" applyAlignment="1" applyProtection="1"/>
    <xf numFmtId="0" fontId="0" fillId="0" borderId="1" xfId="0" applyBorder="1"/>
    <xf numFmtId="0" fontId="0" fillId="0" borderId="4" xfId="0" applyBorder="1"/>
    <xf numFmtId="164" fontId="0" fillId="0" borderId="0" xfId="1" applyNumberFormat="1" applyFont="1" applyBorder="1"/>
    <xf numFmtId="0" fontId="0" fillId="0" borderId="7" xfId="0" applyBorder="1"/>
    <xf numFmtId="0" fontId="0" fillId="0" borderId="9" xfId="0" applyBorder="1"/>
    <xf numFmtId="17" fontId="2" fillId="0" borderId="3" xfId="0" applyNumberFormat="1" applyFont="1" applyBorder="1"/>
    <xf numFmtId="0" fontId="0" fillId="0" borderId="11" xfId="0" applyBorder="1"/>
    <xf numFmtId="0" fontId="2" fillId="3" borderId="2" xfId="0" applyFont="1" applyFill="1" applyBorder="1" applyAlignment="1">
      <alignment horizontal="center"/>
    </xf>
    <xf numFmtId="0" fontId="2" fillId="3" borderId="10" xfId="0" applyFont="1" applyFill="1" applyBorder="1"/>
    <xf numFmtId="0" fontId="10" fillId="0" borderId="0" xfId="0" applyFont="1"/>
    <xf numFmtId="164" fontId="0" fillId="0" borderId="0" xfId="0" applyNumberFormat="1"/>
    <xf numFmtId="10" fontId="2" fillId="0" borderId="0" xfId="2" applyNumberFormat="1" applyFont="1"/>
    <xf numFmtId="0" fontId="9" fillId="11" borderId="16" xfId="0" applyFont="1" applyFill="1" applyBorder="1" applyAlignment="1">
      <alignment horizontal="center" vertical="center" wrapText="1"/>
    </xf>
    <xf numFmtId="0" fontId="9" fillId="11" borderId="17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right"/>
    </xf>
    <xf numFmtId="0" fontId="13" fillId="0" borderId="19" xfId="0" applyFont="1" applyBorder="1" applyAlignment="1">
      <alignment horizontal="right"/>
    </xf>
    <xf numFmtId="0" fontId="13" fillId="0" borderId="20" xfId="0" applyFont="1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0" fillId="0" borderId="18" xfId="0" applyBorder="1"/>
    <xf numFmtId="164" fontId="0" fillId="0" borderId="20" xfId="1" applyNumberFormat="1" applyFont="1" applyBorder="1"/>
    <xf numFmtId="164" fontId="0" fillId="0" borderId="9" xfId="1" applyNumberFormat="1" applyFont="1" applyBorder="1"/>
    <xf numFmtId="164" fontId="0" fillId="0" borderId="19" xfId="1" applyNumberFormat="1" applyFont="1" applyBorder="1"/>
    <xf numFmtId="10" fontId="0" fillId="0" borderId="20" xfId="2" applyNumberFormat="1" applyFont="1" applyBorder="1"/>
    <xf numFmtId="10" fontId="0" fillId="0" borderId="19" xfId="2" applyNumberFormat="1" applyFont="1" applyBorder="1"/>
    <xf numFmtId="10" fontId="0" fillId="0" borderId="7" xfId="2" applyNumberFormat="1" applyFont="1" applyBorder="1"/>
    <xf numFmtId="10" fontId="0" fillId="0" borderId="8" xfId="2" applyNumberFormat="1" applyFont="1" applyBorder="1"/>
    <xf numFmtId="10" fontId="2" fillId="0" borderId="0" xfId="2" applyNumberFormat="1" applyFont="1" applyBorder="1"/>
    <xf numFmtId="164" fontId="0" fillId="0" borderId="0" xfId="1" applyNumberFormat="1" applyFont="1" applyFill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wrapText="1"/>
    </xf>
    <xf numFmtId="3" fontId="6" fillId="2" borderId="18" xfId="0" applyNumberFormat="1" applyFont="1" applyFill="1" applyBorder="1" applyAlignment="1">
      <alignment horizontal="right" vertical="center" wrapText="1"/>
    </xf>
    <xf numFmtId="3" fontId="6" fillId="2" borderId="19" xfId="0" applyNumberFormat="1" applyFont="1" applyFill="1" applyBorder="1" applyAlignment="1">
      <alignment horizontal="right" vertical="center" wrapText="1"/>
    </xf>
    <xf numFmtId="3" fontId="6" fillId="2" borderId="19" xfId="0" applyNumberFormat="1" applyFont="1" applyFill="1" applyBorder="1" applyAlignment="1">
      <alignment vertical="center" wrapText="1"/>
    </xf>
    <xf numFmtId="10" fontId="2" fillId="0" borderId="18" xfId="2" applyNumberFormat="1" applyFont="1" applyBorder="1"/>
    <xf numFmtId="10" fontId="2" fillId="0" borderId="19" xfId="2" applyNumberFormat="1" applyFont="1" applyBorder="1"/>
    <xf numFmtId="164" fontId="0" fillId="0" borderId="0" xfId="1" applyNumberFormat="1" applyFont="1" applyFill="1" applyBorder="1"/>
    <xf numFmtId="10" fontId="0" fillId="0" borderId="0" xfId="0" applyNumberFormat="1"/>
    <xf numFmtId="10" fontId="2" fillId="0" borderId="0" xfId="0" applyNumberFormat="1" applyFont="1"/>
    <xf numFmtId="10" fontId="0" fillId="0" borderId="0" xfId="2" applyNumberFormat="1" applyFont="1" applyBorder="1"/>
    <xf numFmtId="0" fontId="9" fillId="11" borderId="22" xfId="0" applyFont="1" applyFill="1" applyBorder="1" applyAlignment="1">
      <alignment horizontal="center" vertical="center" wrapText="1"/>
    </xf>
    <xf numFmtId="0" fontId="9" fillId="11" borderId="23" xfId="0" applyFont="1" applyFill="1" applyBorder="1" applyAlignment="1">
      <alignment horizontal="center" vertical="center" wrapText="1"/>
    </xf>
    <xf numFmtId="10" fontId="2" fillId="14" borderId="0" xfId="0" applyNumberFormat="1" applyFont="1" applyFill="1"/>
    <xf numFmtId="0" fontId="9" fillId="11" borderId="0" xfId="0" applyFont="1" applyFill="1" applyAlignment="1">
      <alignment horizontal="center" vertical="center" wrapText="1"/>
    </xf>
    <xf numFmtId="10" fontId="2" fillId="14" borderId="26" xfId="2" applyNumberFormat="1" applyFont="1" applyFill="1" applyBorder="1"/>
    <xf numFmtId="10" fontId="2" fillId="12" borderId="26" xfId="2" applyNumberFormat="1" applyFont="1" applyFill="1" applyBorder="1"/>
    <xf numFmtId="0" fontId="9" fillId="11" borderId="29" xfId="0" applyFont="1" applyFill="1" applyBorder="1" applyAlignment="1">
      <alignment horizontal="center" vertical="center" wrapText="1"/>
    </xf>
    <xf numFmtId="0" fontId="2" fillId="14" borderId="25" xfId="0" applyFont="1" applyFill="1" applyBorder="1"/>
    <xf numFmtId="0" fontId="2" fillId="12" borderId="25" xfId="0" applyFont="1" applyFill="1" applyBorder="1"/>
    <xf numFmtId="0" fontId="2" fillId="14" borderId="28" xfId="0" applyFont="1" applyFill="1" applyBorder="1"/>
    <xf numFmtId="10" fontId="0" fillId="15" borderId="24" xfId="2" applyNumberFormat="1" applyFont="1" applyFill="1" applyBorder="1"/>
    <xf numFmtId="10" fontId="0" fillId="15" borderId="25" xfId="2" applyNumberFormat="1" applyFont="1" applyFill="1" applyBorder="1"/>
    <xf numFmtId="10" fontId="0" fillId="15" borderId="26" xfId="2" applyNumberFormat="1" applyFont="1" applyFill="1" applyBorder="1"/>
    <xf numFmtId="10" fontId="0" fillId="13" borderId="24" xfId="2" applyNumberFormat="1" applyFont="1" applyFill="1" applyBorder="1"/>
    <xf numFmtId="10" fontId="0" fillId="13" borderId="25" xfId="2" applyNumberFormat="1" applyFont="1" applyFill="1" applyBorder="1"/>
    <xf numFmtId="10" fontId="0" fillId="13" borderId="26" xfId="2" applyNumberFormat="1" applyFont="1" applyFill="1" applyBorder="1"/>
    <xf numFmtId="10" fontId="2" fillId="15" borderId="27" xfId="0" applyNumberFormat="1" applyFont="1" applyFill="1" applyBorder="1"/>
    <xf numFmtId="10" fontId="2" fillId="15" borderId="28" xfId="0" applyNumberFormat="1" applyFont="1" applyFill="1" applyBorder="1"/>
    <xf numFmtId="10" fontId="2" fillId="15" borderId="0" xfId="0" applyNumberFormat="1" applyFont="1" applyFill="1"/>
    <xf numFmtId="0" fontId="16" fillId="0" borderId="0" xfId="5"/>
    <xf numFmtId="0" fontId="17" fillId="0" borderId="0" xfId="5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4" fillId="0" borderId="0" xfId="5" applyFont="1"/>
    <xf numFmtId="0" fontId="16" fillId="20" borderId="0" xfId="5" applyFill="1"/>
    <xf numFmtId="0" fontId="26" fillId="0" borderId="1" xfId="5" applyFont="1" applyBorder="1" applyAlignment="1">
      <alignment horizontal="center" vertical="center" wrapText="1"/>
    </xf>
    <xf numFmtId="0" fontId="17" fillId="0" borderId="1" xfId="5" applyFont="1" applyBorder="1" applyAlignment="1">
      <alignment horizontal="left" vertical="center" wrapText="1"/>
    </xf>
    <xf numFmtId="0" fontId="27" fillId="0" borderId="1" xfId="5" applyFont="1" applyBorder="1" applyAlignment="1">
      <alignment horizontal="right" vertical="center" wrapText="1"/>
    </xf>
    <xf numFmtId="0" fontId="17" fillId="0" borderId="1" xfId="5" applyFont="1" applyBorder="1" applyAlignment="1">
      <alignment horizontal="center" vertical="center" wrapText="1"/>
    </xf>
    <xf numFmtId="0" fontId="14" fillId="0" borderId="0" xfId="5" applyFont="1" applyAlignment="1">
      <alignment horizontal="center" vertical="center" wrapText="1"/>
    </xf>
    <xf numFmtId="0" fontId="14" fillId="0" borderId="0" xfId="5" applyFont="1" applyAlignment="1">
      <alignment horizontal="left" vertical="center" wrapText="1"/>
    </xf>
    <xf numFmtId="0" fontId="18" fillId="0" borderId="1" xfId="5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/>
    </xf>
    <xf numFmtId="0" fontId="30" fillId="21" borderId="1" xfId="5" applyFont="1" applyFill="1" applyBorder="1" applyAlignment="1">
      <alignment horizontal="center" vertical="center" wrapText="1"/>
    </xf>
    <xf numFmtId="0" fontId="17" fillId="22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5" applyAlignment="1">
      <alignment horizontal="center" vertical="center"/>
    </xf>
    <xf numFmtId="0" fontId="24" fillId="0" borderId="0" xfId="5" applyFont="1" applyAlignment="1">
      <alignment horizontal="center" vertical="center"/>
    </xf>
    <xf numFmtId="43" fontId="0" fillId="0" borderId="0" xfId="6" applyFont="1" applyAlignment="1">
      <alignment horizontal="center" vertical="center"/>
    </xf>
    <xf numFmtId="0" fontId="24" fillId="0" borderId="0" xfId="5" applyFont="1" applyAlignment="1">
      <alignment vertical="center"/>
    </xf>
    <xf numFmtId="0" fontId="16" fillId="0" borderId="0" xfId="5" applyAlignment="1">
      <alignment vertical="center"/>
    </xf>
    <xf numFmtId="9" fontId="17" fillId="0" borderId="1" xfId="5" applyNumberFormat="1" applyFont="1" applyBorder="1" applyAlignment="1">
      <alignment horizontal="center" vertical="center"/>
    </xf>
    <xf numFmtId="0" fontId="30" fillId="0" borderId="0" xfId="5" applyFont="1" applyAlignment="1">
      <alignment horizontal="center" vertical="center" wrapText="1"/>
    </xf>
    <xf numFmtId="0" fontId="35" fillId="0" borderId="0" xfId="5" applyFont="1" applyAlignment="1">
      <alignment horizontal="center" vertical="center" wrapText="1"/>
    </xf>
    <xf numFmtId="10" fontId="15" fillId="0" borderId="1" xfId="2" applyNumberFormat="1" applyFont="1" applyFill="1" applyBorder="1" applyAlignment="1">
      <alignment horizontal="center" vertical="center"/>
    </xf>
    <xf numFmtId="10" fontId="24" fillId="0" borderId="0" xfId="2" applyNumberFormat="1" applyFont="1"/>
    <xf numFmtId="0" fontId="14" fillId="0" borderId="1" xfId="5" applyFont="1" applyBorder="1" applyAlignment="1">
      <alignment horizontal="center" vertical="center" wrapText="1"/>
    </xf>
    <xf numFmtId="0" fontId="18" fillId="0" borderId="0" xfId="5" applyFont="1" applyAlignment="1">
      <alignment horizontal="center" vertical="center" wrapText="1"/>
    </xf>
    <xf numFmtId="168" fontId="24" fillId="0" borderId="0" xfId="5" applyNumberFormat="1" applyFont="1"/>
    <xf numFmtId="167" fontId="24" fillId="0" borderId="0" xfId="5" applyNumberFormat="1" applyFont="1"/>
    <xf numFmtId="2" fontId="16" fillId="0" borderId="0" xfId="5" applyNumberFormat="1"/>
    <xf numFmtId="0" fontId="15" fillId="0" borderId="1" xfId="5" applyFont="1" applyBorder="1" applyAlignment="1">
      <alignment horizontal="center" vertical="center" wrapText="1"/>
    </xf>
    <xf numFmtId="0" fontId="17" fillId="22" borderId="1" xfId="5" applyFont="1" applyFill="1" applyBorder="1" applyAlignment="1">
      <alignment horizontal="center" vertical="center" wrapText="1"/>
    </xf>
    <xf numFmtId="43" fontId="0" fillId="0" borderId="0" xfId="6" applyFont="1" applyBorder="1"/>
    <xf numFmtId="0" fontId="18" fillId="0" borderId="0" xfId="0" applyFont="1" applyAlignment="1">
      <alignment horizontal="center" vertical="center"/>
    </xf>
    <xf numFmtId="2" fontId="24" fillId="0" borderId="0" xfId="5" applyNumberFormat="1" applyFont="1"/>
    <xf numFmtId="0" fontId="17" fillId="0" borderId="0" xfId="5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" fontId="16" fillId="25" borderId="0" xfId="5" applyNumberFormat="1" applyFill="1"/>
    <xf numFmtId="167" fontId="16" fillId="0" borderId="0" xfId="5" applyNumberFormat="1"/>
    <xf numFmtId="0" fontId="39" fillId="0" borderId="1" xfId="5" applyFont="1" applyBorder="1" applyAlignment="1">
      <alignment horizontal="center" vertical="center" wrapText="1"/>
    </xf>
    <xf numFmtId="0" fontId="15" fillId="25" borderId="1" xfId="5" applyFont="1" applyFill="1" applyBorder="1" applyAlignment="1">
      <alignment horizontal="center" vertical="center" wrapText="1"/>
    </xf>
    <xf numFmtId="167" fontId="24" fillId="0" borderId="0" xfId="5" applyNumberFormat="1" applyFont="1" applyAlignment="1">
      <alignment vertical="center"/>
    </xf>
    <xf numFmtId="167" fontId="16" fillId="0" borderId="0" xfId="5" applyNumberFormat="1" applyAlignment="1">
      <alignment vertical="center"/>
    </xf>
    <xf numFmtId="167" fontId="14" fillId="0" borderId="0" xfId="2" applyNumberFormat="1" applyFont="1" applyFill="1" applyBorder="1" applyAlignment="1">
      <alignment horizontal="center" vertical="center" wrapText="1"/>
    </xf>
    <xf numFmtId="167" fontId="38" fillId="0" borderId="0" xfId="5" applyNumberFormat="1" applyFont="1"/>
    <xf numFmtId="9" fontId="16" fillId="0" borderId="0" xfId="2" applyFont="1" applyFill="1" applyBorder="1"/>
    <xf numFmtId="3" fontId="17" fillId="22" borderId="1" xfId="0" applyNumberFormat="1" applyFont="1" applyFill="1" applyBorder="1" applyAlignment="1">
      <alignment horizontal="center" vertical="center" wrapText="1"/>
    </xf>
    <xf numFmtId="0" fontId="16" fillId="0" borderId="0" xfId="5" applyAlignment="1">
      <alignment horizontal="left" vertical="center"/>
    </xf>
    <xf numFmtId="0" fontId="24" fillId="0" borderId="0" xfId="5" applyFont="1" applyAlignment="1">
      <alignment horizontal="center"/>
    </xf>
    <xf numFmtId="2" fontId="16" fillId="0" borderId="0" xfId="5" applyNumberFormat="1" applyAlignment="1">
      <alignment horizontal="center"/>
    </xf>
    <xf numFmtId="0" fontId="17" fillId="3" borderId="1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49" fontId="33" fillId="3" borderId="1" xfId="5" applyNumberFormat="1" applyFont="1" applyFill="1" applyBorder="1" applyAlignment="1">
      <alignment horizontal="center" vertical="center"/>
    </xf>
    <xf numFmtId="10" fontId="32" fillId="3" borderId="1" xfId="5" applyNumberFormat="1" applyFont="1" applyFill="1" applyBorder="1" applyAlignment="1">
      <alignment horizontal="center" vertical="center" wrapText="1"/>
    </xf>
    <xf numFmtId="2" fontId="17" fillId="3" borderId="1" xfId="5" applyNumberFormat="1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40" fillId="0" borderId="0" xfId="5" applyFont="1" applyAlignment="1">
      <alignment vertical="center"/>
    </xf>
    <xf numFmtId="0" fontId="40" fillId="0" borderId="0" xfId="5" applyFont="1" applyAlignment="1">
      <alignment horizontal="center" vertical="center"/>
    </xf>
    <xf numFmtId="0" fontId="43" fillId="26" borderId="5" xfId="5" applyFont="1" applyFill="1" applyBorder="1"/>
    <xf numFmtId="0" fontId="43" fillId="26" borderId="6" xfId="5" applyFont="1" applyFill="1" applyBorder="1"/>
    <xf numFmtId="0" fontId="16" fillId="0" borderId="32" xfId="5" applyBorder="1"/>
    <xf numFmtId="0" fontId="43" fillId="26" borderId="7" xfId="5" applyFont="1" applyFill="1" applyBorder="1"/>
    <xf numFmtId="0" fontId="43" fillId="26" borderId="0" xfId="5" applyFont="1" applyFill="1"/>
    <xf numFmtId="0" fontId="16" fillId="0" borderId="33" xfId="5" applyBorder="1"/>
    <xf numFmtId="0" fontId="43" fillId="26" borderId="8" xfId="5" applyFont="1" applyFill="1" applyBorder="1"/>
    <xf numFmtId="0" fontId="43" fillId="26" borderId="9" xfId="5" applyFont="1" applyFill="1" applyBorder="1"/>
    <xf numFmtId="0" fontId="24" fillId="0" borderId="34" xfId="5" applyFont="1" applyBorder="1"/>
    <xf numFmtId="0" fontId="24" fillId="26" borderId="0" xfId="5" applyFont="1" applyFill="1"/>
    <xf numFmtId="0" fontId="16" fillId="26" borderId="0" xfId="5" applyFill="1"/>
    <xf numFmtId="0" fontId="41" fillId="0" borderId="0" xfId="0" applyFont="1" applyAlignment="1">
      <alignment vertical="center"/>
    </xf>
    <xf numFmtId="0" fontId="31" fillId="0" borderId="0" xfId="5" applyFont="1" applyAlignment="1">
      <alignment horizontal="right"/>
    </xf>
    <xf numFmtId="49" fontId="30" fillId="21" borderId="1" xfId="5" applyNumberFormat="1" applyFont="1" applyFill="1" applyBorder="1" applyAlignment="1">
      <alignment horizontal="center" vertical="center" wrapText="1"/>
    </xf>
    <xf numFmtId="0" fontId="40" fillId="0" borderId="0" xfId="5" applyFont="1"/>
    <xf numFmtId="1" fontId="40" fillId="25" borderId="0" xfId="5" applyNumberFormat="1" applyFont="1" applyFill="1"/>
    <xf numFmtId="3" fontId="18" fillId="0" borderId="1" xfId="5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14" fillId="4" borderId="1" xfId="5" applyFont="1" applyFill="1" applyBorder="1" applyAlignment="1">
      <alignment horizontal="center" vertical="center" wrapText="1"/>
    </xf>
    <xf numFmtId="0" fontId="17" fillId="0" borderId="0" xfId="5" applyFont="1" applyAlignment="1">
      <alignment horizontal="left" vertical="center"/>
    </xf>
    <xf numFmtId="0" fontId="20" fillId="0" borderId="7" xfId="5" applyFont="1" applyBorder="1" applyAlignment="1">
      <alignment vertical="center"/>
    </xf>
    <xf numFmtId="0" fontId="7" fillId="0" borderId="0" xfId="5" applyFont="1" applyAlignment="1">
      <alignment horizontal="center" vertical="center" wrapText="1"/>
    </xf>
    <xf numFmtId="0" fontId="45" fillId="0" borderId="0" xfId="5" applyFont="1" applyAlignment="1">
      <alignment horizontal="left" vertical="center"/>
    </xf>
    <xf numFmtId="0" fontId="40" fillId="0" borderId="0" xfId="5" applyFont="1" applyAlignment="1">
      <alignment horizontal="left"/>
    </xf>
    <xf numFmtId="43" fontId="46" fillId="0" borderId="0" xfId="6" applyFont="1" applyBorder="1" applyAlignment="1">
      <alignment vertical="center"/>
    </xf>
    <xf numFmtId="0" fontId="30" fillId="24" borderId="0" xfId="5" applyFont="1" applyFill="1" applyAlignment="1">
      <alignment horizontal="center" vertical="center" wrapText="1"/>
    </xf>
    <xf numFmtId="0" fontId="32" fillId="3" borderId="0" xfId="5" applyFont="1" applyFill="1" applyAlignment="1">
      <alignment horizontal="center" vertical="center" wrapText="1"/>
    </xf>
    <xf numFmtId="49" fontId="33" fillId="3" borderId="0" xfId="5" applyNumberFormat="1" applyFont="1" applyFill="1" applyAlignment="1">
      <alignment horizontal="center" vertical="center"/>
    </xf>
    <xf numFmtId="10" fontId="15" fillId="0" borderId="0" xfId="2" applyNumberFormat="1" applyFont="1" applyFill="1" applyBorder="1" applyAlignment="1">
      <alignment horizontal="center" vertical="center" wrapText="1"/>
    </xf>
    <xf numFmtId="10" fontId="15" fillId="0" borderId="0" xfId="5" applyNumberFormat="1" applyFont="1" applyAlignment="1">
      <alignment horizontal="center" vertical="center" wrapText="1"/>
    </xf>
    <xf numFmtId="10" fontId="32" fillId="3" borderId="7" xfId="5" applyNumberFormat="1" applyFont="1" applyFill="1" applyBorder="1" applyAlignment="1">
      <alignment horizontal="center" vertical="center" wrapText="1"/>
    </xf>
    <xf numFmtId="0" fontId="33" fillId="3" borderId="0" xfId="5" applyFont="1" applyFill="1" applyAlignment="1">
      <alignment horizontal="center" vertical="center" wrapText="1"/>
    </xf>
    <xf numFmtId="167" fontId="15" fillId="0" borderId="0" xfId="5" applyNumberFormat="1" applyFont="1" applyAlignment="1">
      <alignment horizontal="center" vertical="center" wrapText="1"/>
    </xf>
    <xf numFmtId="167" fontId="33" fillId="3" borderId="0" xfId="5" applyNumberFormat="1" applyFont="1" applyFill="1" applyAlignment="1">
      <alignment horizontal="center" vertical="center" wrapText="1"/>
    </xf>
    <xf numFmtId="3" fontId="33" fillId="3" borderId="0" xfId="5" applyNumberFormat="1" applyFont="1" applyFill="1" applyAlignment="1">
      <alignment horizontal="center" vertical="center"/>
    </xf>
    <xf numFmtId="2" fontId="18" fillId="0" borderId="0" xfId="2" applyNumberFormat="1" applyFont="1" applyFill="1" applyBorder="1" applyAlignment="1">
      <alignment horizontal="center" vertical="center" wrapText="1"/>
    </xf>
    <xf numFmtId="2" fontId="17" fillId="3" borderId="0" xfId="5" applyNumberFormat="1" applyFont="1" applyFill="1" applyAlignment="1">
      <alignment horizontal="center" vertical="center"/>
    </xf>
    <xf numFmtId="10" fontId="15" fillId="0" borderId="0" xfId="2" applyNumberFormat="1" applyFont="1" applyFill="1" applyBorder="1" applyAlignment="1">
      <alignment horizontal="center" vertical="center"/>
    </xf>
    <xf numFmtId="1" fontId="15" fillId="0" borderId="0" xfId="5" applyNumberFormat="1" applyFont="1" applyAlignment="1" applyProtection="1">
      <alignment horizontal="center" vertical="center"/>
      <protection locked="0"/>
    </xf>
    <xf numFmtId="1" fontId="33" fillId="22" borderId="0" xfId="5" applyNumberFormat="1" applyFont="1" applyFill="1" applyAlignment="1">
      <alignment horizontal="center" vertical="center"/>
    </xf>
    <xf numFmtId="0" fontId="17" fillId="3" borderId="0" xfId="5" applyFont="1" applyFill="1" applyAlignment="1">
      <alignment horizontal="center" vertical="center" wrapText="1"/>
    </xf>
    <xf numFmtId="2" fontId="15" fillId="0" borderId="0" xfId="2" applyNumberFormat="1" applyFont="1" applyFill="1" applyBorder="1" applyAlignment="1">
      <alignment horizontal="center" vertical="center"/>
    </xf>
    <xf numFmtId="10" fontId="14" fillId="27" borderId="0" xfId="2" applyNumberFormat="1" applyFont="1" applyFill="1" applyBorder="1" applyAlignment="1">
      <alignment horizontal="center" vertical="center"/>
    </xf>
    <xf numFmtId="49" fontId="17" fillId="3" borderId="0" xfId="5" applyNumberFormat="1" applyFont="1" applyFill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9" fontId="18" fillId="0" borderId="0" xfId="0" applyNumberFormat="1" applyFont="1" applyAlignment="1" applyProtection="1">
      <alignment horizontal="center" vertical="center"/>
      <protection locked="0"/>
    </xf>
    <xf numFmtId="9" fontId="17" fillId="3" borderId="0" xfId="0" applyNumberFormat="1" applyFont="1" applyFill="1" applyAlignment="1" applyProtection="1">
      <alignment horizontal="center" vertical="center"/>
      <protection locked="0"/>
    </xf>
    <xf numFmtId="10" fontId="32" fillId="3" borderId="0" xfId="5" applyNumberFormat="1" applyFont="1" applyFill="1" applyAlignment="1">
      <alignment horizontal="center" vertical="center" wrapText="1"/>
    </xf>
    <xf numFmtId="0" fontId="16" fillId="0" borderId="0" xfId="5" applyAlignment="1">
      <alignment horizontal="left" vertical="top" wrapText="1"/>
    </xf>
    <xf numFmtId="10" fontId="17" fillId="0" borderId="1" xfId="2" applyNumberFormat="1" applyFont="1" applyFill="1" applyBorder="1" applyAlignment="1">
      <alignment horizontal="center" vertical="center" wrapText="1"/>
    </xf>
    <xf numFmtId="2" fontId="17" fillId="0" borderId="1" xfId="2" applyNumberFormat="1" applyFont="1" applyFill="1" applyBorder="1" applyAlignment="1">
      <alignment horizontal="center" vertical="center" wrapText="1"/>
    </xf>
    <xf numFmtId="0" fontId="48" fillId="0" borderId="0" xfId="5" applyFont="1" applyAlignment="1">
      <alignment vertical="center"/>
    </xf>
    <xf numFmtId="0" fontId="44" fillId="0" borderId="0" xfId="5" applyFont="1" applyAlignment="1">
      <alignment vertical="center"/>
    </xf>
    <xf numFmtId="0" fontId="17" fillId="0" borderId="1" xfId="5" applyFont="1" applyBorder="1" applyAlignment="1">
      <alignment horizontal="justify" vertical="justify" wrapText="1"/>
    </xf>
    <xf numFmtId="10" fontId="28" fillId="0" borderId="1" xfId="2" applyNumberFormat="1" applyFont="1" applyFill="1" applyBorder="1" applyAlignment="1">
      <alignment horizontal="center" vertical="center" wrapText="1"/>
    </xf>
    <xf numFmtId="0" fontId="7" fillId="4" borderId="1" xfId="5" applyFont="1" applyFill="1" applyBorder="1" applyAlignment="1">
      <alignment horizontal="center" vertical="center" wrapText="1"/>
    </xf>
    <xf numFmtId="3" fontId="43" fillId="0" borderId="0" xfId="5" applyNumberFormat="1" applyFont="1" applyAlignment="1">
      <alignment horizontal="left"/>
    </xf>
    <xf numFmtId="0" fontId="47" fillId="25" borderId="0" xfId="5" applyFont="1" applyFill="1" applyAlignment="1">
      <alignment horizontal="center"/>
    </xf>
    <xf numFmtId="0" fontId="47" fillId="26" borderId="0" xfId="5" applyFont="1" applyFill="1" applyAlignment="1">
      <alignment horizontal="center"/>
    </xf>
    <xf numFmtId="0" fontId="47" fillId="0" borderId="0" xfId="5" applyFont="1" applyAlignment="1">
      <alignment horizontal="center"/>
    </xf>
    <xf numFmtId="0" fontId="47" fillId="0" borderId="0" xfId="5" applyFont="1"/>
    <xf numFmtId="167" fontId="47" fillId="0" borderId="0" xfId="5" applyNumberFormat="1" applyFont="1"/>
    <xf numFmtId="2" fontId="33" fillId="3" borderId="1" xfId="5" applyNumberFormat="1" applyFont="1" applyFill="1" applyBorder="1" applyAlignment="1">
      <alignment horizontal="center" vertical="center" wrapText="1"/>
    </xf>
    <xf numFmtId="2" fontId="49" fillId="0" borderId="0" xfId="2" applyNumberFormat="1" applyFont="1" applyFill="1" applyBorder="1" applyAlignment="1">
      <alignment horizontal="center" vertical="center" wrapText="1"/>
    </xf>
    <xf numFmtId="0" fontId="27" fillId="0" borderId="0" xfId="5" applyFont="1" applyAlignment="1">
      <alignment horizontal="right" vertical="center" wrapText="1"/>
    </xf>
    <xf numFmtId="0" fontId="25" fillId="0" borderId="0" xfId="5" applyFont="1" applyAlignment="1">
      <alignment horizontal="center" vertical="center" wrapText="1"/>
    </xf>
    <xf numFmtId="10" fontId="32" fillId="0" borderId="1" xfId="2" applyNumberFormat="1" applyFont="1" applyFill="1" applyBorder="1" applyAlignment="1">
      <alignment horizontal="center" vertical="center"/>
    </xf>
    <xf numFmtId="0" fontId="50" fillId="0" borderId="0" xfId="5" applyFont="1" applyAlignment="1">
      <alignment horizontal="left" vertical="center" wrapText="1"/>
    </xf>
    <xf numFmtId="3" fontId="16" fillId="0" borderId="0" xfId="5" applyNumberFormat="1"/>
    <xf numFmtId="0" fontId="34" fillId="25" borderId="1" xfId="5" applyFont="1" applyFill="1" applyBorder="1" applyAlignment="1">
      <alignment horizontal="center" vertical="center" wrapText="1"/>
    </xf>
    <xf numFmtId="3" fontId="39" fillId="22" borderId="1" xfId="0" applyNumberFormat="1" applyFont="1" applyFill="1" applyBorder="1" applyAlignment="1">
      <alignment horizontal="center" vertical="center" wrapText="1"/>
    </xf>
    <xf numFmtId="0" fontId="25" fillId="0" borderId="1" xfId="5" applyFont="1" applyBorder="1" applyAlignment="1">
      <alignment horizontal="center" vertical="center" wrapText="1"/>
    </xf>
    <xf numFmtId="0" fontId="51" fillId="0" borderId="1" xfId="5" applyFont="1" applyBorder="1" applyAlignment="1">
      <alignment horizontal="center" vertical="center" wrapText="1"/>
    </xf>
    <xf numFmtId="0" fontId="52" fillId="28" borderId="1" xfId="5" applyFont="1" applyFill="1" applyBorder="1" applyAlignment="1">
      <alignment horizontal="center" vertical="center" wrapText="1"/>
    </xf>
    <xf numFmtId="3" fontId="51" fillId="0" borderId="1" xfId="5" applyNumberFormat="1" applyFont="1" applyBorder="1" applyAlignment="1">
      <alignment horizontal="center" vertical="center" wrapText="1"/>
    </xf>
    <xf numFmtId="3" fontId="52" fillId="28" borderId="1" xfId="5" applyNumberFormat="1" applyFont="1" applyFill="1" applyBorder="1" applyAlignment="1">
      <alignment horizontal="center" vertical="center" wrapText="1"/>
    </xf>
    <xf numFmtId="0" fontId="53" fillId="0" borderId="1" xfId="5" applyFont="1" applyBorder="1" applyAlignment="1">
      <alignment horizontal="center" vertical="center" wrapText="1"/>
    </xf>
    <xf numFmtId="0" fontId="53" fillId="29" borderId="1" xfId="5" applyFont="1" applyFill="1" applyBorder="1" applyAlignment="1">
      <alignment horizontal="center" vertical="center" wrapText="1"/>
    </xf>
    <xf numFmtId="0" fontId="34" fillId="29" borderId="1" xfId="5" applyFont="1" applyFill="1" applyBorder="1" applyAlignment="1">
      <alignment horizontal="center" vertical="center" wrapText="1"/>
    </xf>
    <xf numFmtId="10" fontId="14" fillId="0" borderId="1" xfId="2" applyNumberFormat="1" applyFont="1" applyFill="1" applyBorder="1" applyAlignment="1">
      <alignment horizontal="center" vertical="center"/>
    </xf>
    <xf numFmtId="10" fontId="34" fillId="0" borderId="1" xfId="2" applyNumberFormat="1" applyFont="1" applyFill="1" applyBorder="1" applyAlignment="1">
      <alignment horizontal="center" vertical="center" wrapText="1"/>
    </xf>
    <xf numFmtId="2" fontId="25" fillId="0" borderId="1" xfId="2" applyNumberFormat="1" applyFont="1" applyFill="1" applyBorder="1" applyAlignment="1">
      <alignment horizontal="center" vertical="center" wrapText="1"/>
    </xf>
    <xf numFmtId="0" fontId="34" fillId="0" borderId="1" xfId="5" applyFont="1" applyBorder="1" applyAlignment="1">
      <alignment horizontal="center" vertical="center" wrapText="1"/>
    </xf>
    <xf numFmtId="0" fontId="44" fillId="0" borderId="0" xfId="5" applyFont="1" applyAlignment="1">
      <alignment horizontal="center" vertical="center"/>
    </xf>
    <xf numFmtId="0" fontId="55" fillId="0" borderId="0" xfId="5" applyFont="1" applyAlignment="1">
      <alignment horizontal="left" vertical="center" wrapText="1"/>
    </xf>
    <xf numFmtId="10" fontId="43" fillId="0" borderId="0" xfId="2" applyNumberFormat="1" applyFont="1" applyAlignment="1">
      <alignment horizontal="center"/>
    </xf>
    <xf numFmtId="0" fontId="43" fillId="0" borderId="0" xfId="5" applyFont="1" applyAlignment="1">
      <alignment horizontal="center"/>
    </xf>
    <xf numFmtId="10" fontId="28" fillId="3" borderId="30" xfId="0" applyNumberFormat="1" applyFont="1" applyFill="1" applyBorder="1" applyAlignment="1" applyProtection="1">
      <alignment horizontal="center" vertical="center"/>
      <protection locked="0"/>
    </xf>
    <xf numFmtId="0" fontId="42" fillId="20" borderId="0" xfId="5" applyFont="1" applyFill="1" applyAlignment="1">
      <alignment vertical="center"/>
    </xf>
    <xf numFmtId="0" fontId="44" fillId="0" borderId="0" xfId="5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44" fillId="0" borderId="0" xfId="5" applyFont="1" applyAlignment="1">
      <alignment horizontal="left" vertical="center"/>
    </xf>
    <xf numFmtId="0" fontId="42" fillId="0" borderId="7" xfId="5" applyFont="1" applyBorder="1" applyAlignment="1">
      <alignment vertical="center"/>
    </xf>
    <xf numFmtId="0" fontId="42" fillId="0" borderId="0" xfId="5" applyFont="1" applyAlignment="1">
      <alignment vertical="center"/>
    </xf>
    <xf numFmtId="2" fontId="16" fillId="0" borderId="0" xfId="5" applyNumberFormat="1" applyAlignment="1">
      <alignment vertical="center"/>
    </xf>
    <xf numFmtId="0" fontId="57" fillId="0" borderId="0" xfId="0" applyFont="1"/>
    <xf numFmtId="0" fontId="27" fillId="0" borderId="1" xfId="5" applyFont="1" applyBorder="1" applyAlignment="1">
      <alignment horizontal="right" vertical="center"/>
    </xf>
    <xf numFmtId="10" fontId="18" fillId="0" borderId="30" xfId="0" applyNumberFormat="1" applyFont="1" applyBorder="1" applyAlignment="1" applyProtection="1">
      <alignment horizontal="center" vertical="center"/>
      <protection locked="0"/>
    </xf>
    <xf numFmtId="0" fontId="50" fillId="0" borderId="0" xfId="5" applyFont="1" applyAlignment="1">
      <alignment horizontal="left" vertical="center"/>
    </xf>
    <xf numFmtId="0" fontId="40" fillId="0" borderId="0" xfId="5" applyFont="1" applyAlignment="1">
      <alignment horizontal="center"/>
    </xf>
    <xf numFmtId="0" fontId="40" fillId="26" borderId="0" xfId="5" applyFont="1" applyFill="1" applyAlignment="1">
      <alignment horizontal="center"/>
    </xf>
    <xf numFmtId="2" fontId="15" fillId="0" borderId="1" xfId="2" applyNumberFormat="1" applyFont="1" applyFill="1" applyBorder="1" applyAlignment="1">
      <alignment horizontal="center" vertical="center"/>
    </xf>
    <xf numFmtId="1" fontId="29" fillId="0" borderId="0" xfId="5" applyNumberFormat="1" applyFont="1" applyAlignment="1">
      <alignment horizontal="center" wrapText="1"/>
    </xf>
    <xf numFmtId="0" fontId="58" fillId="0" borderId="0" xfId="5" applyFont="1" applyAlignment="1">
      <alignment horizontal="center"/>
    </xf>
    <xf numFmtId="2" fontId="58" fillId="0" borderId="0" xfId="5" applyNumberFormat="1" applyFont="1" applyAlignment="1">
      <alignment horizontal="center"/>
    </xf>
    <xf numFmtId="0" fontId="7" fillId="0" borderId="0" xfId="5" applyFont="1" applyAlignment="1">
      <alignment horizontal="left" vertical="center" wrapText="1"/>
    </xf>
    <xf numFmtId="0" fontId="36" fillId="0" borderId="1" xfId="5" applyFont="1" applyBorder="1" applyAlignment="1" applyProtection="1">
      <alignment horizontal="center" vertical="center" wrapText="1"/>
      <protection locked="0"/>
    </xf>
    <xf numFmtId="0" fontId="54" fillId="0" borderId="1" xfId="5" applyFont="1" applyBorder="1" applyAlignment="1" applyProtection="1">
      <alignment horizontal="center" vertical="center" wrapText="1"/>
      <protection locked="0"/>
    </xf>
    <xf numFmtId="3" fontId="36" fillId="0" borderId="1" xfId="5" applyNumberFormat="1" applyFont="1" applyBorder="1" applyAlignment="1" applyProtection="1">
      <alignment horizontal="center" vertical="center" wrapText="1"/>
      <protection locked="0"/>
    </xf>
    <xf numFmtId="10" fontId="18" fillId="0" borderId="1" xfId="5" applyNumberFormat="1" applyFont="1" applyBorder="1" applyAlignment="1">
      <alignment horizontal="center" vertical="center" wrapText="1"/>
    </xf>
    <xf numFmtId="2" fontId="18" fillId="0" borderId="1" xfId="5" applyNumberFormat="1" applyFont="1" applyBorder="1" applyAlignment="1">
      <alignment horizontal="center" vertical="center" wrapText="1"/>
    </xf>
    <xf numFmtId="1" fontId="25" fillId="0" borderId="1" xfId="5" applyNumberFormat="1" applyFont="1" applyBorder="1" applyAlignment="1">
      <alignment horizontal="center" vertical="center" wrapText="1"/>
    </xf>
    <xf numFmtId="10" fontId="34" fillId="0" borderId="1" xfId="5" applyNumberFormat="1" applyFont="1" applyBorder="1" applyAlignment="1">
      <alignment horizontal="center" vertical="center" wrapText="1"/>
    </xf>
    <xf numFmtId="2" fontId="34" fillId="0" borderId="1" xfId="5" applyNumberFormat="1" applyFont="1" applyBorder="1" applyAlignment="1">
      <alignment horizontal="center" vertical="center" wrapText="1"/>
    </xf>
    <xf numFmtId="1" fontId="14" fillId="0" borderId="1" xfId="5" applyNumberFormat="1" applyFont="1" applyBorder="1" applyAlignment="1">
      <alignment horizontal="center" vertical="center"/>
    </xf>
    <xf numFmtId="1" fontId="15" fillId="0" borderId="1" xfId="5" applyNumberFormat="1" applyFont="1" applyBorder="1" applyAlignment="1">
      <alignment horizontal="center" vertical="center"/>
    </xf>
    <xf numFmtId="10" fontId="15" fillId="0" borderId="1" xfId="5" applyNumberFormat="1" applyFont="1" applyBorder="1" applyAlignment="1">
      <alignment horizontal="center" vertical="center"/>
    </xf>
    <xf numFmtId="3" fontId="15" fillId="0" borderId="1" xfId="5" applyNumberFormat="1" applyFont="1" applyBorder="1" applyAlignment="1" applyProtection="1">
      <alignment horizontal="center" vertical="center"/>
      <protection locked="0"/>
    </xf>
    <xf numFmtId="0" fontId="56" fillId="0" borderId="0" xfId="5" applyFont="1" applyAlignment="1">
      <alignment horizontal="left" vertical="center"/>
    </xf>
    <xf numFmtId="0" fontId="53" fillId="30" borderId="1" xfId="0" applyFont="1" applyFill="1" applyBorder="1" applyAlignment="1">
      <alignment horizontal="center" vertical="center" wrapText="1"/>
    </xf>
    <xf numFmtId="0" fontId="53" fillId="30" borderId="1" xfId="0" applyFont="1" applyFill="1" applyBorder="1" applyAlignment="1">
      <alignment horizontal="center" vertical="center"/>
    </xf>
    <xf numFmtId="0" fontId="17" fillId="0" borderId="1" xfId="5" applyFont="1" applyBorder="1" applyAlignment="1">
      <alignment horizontal="justify" vertical="center" wrapText="1"/>
    </xf>
    <xf numFmtId="0" fontId="27" fillId="0" borderId="1" xfId="5" applyFont="1" applyBorder="1" applyAlignment="1">
      <alignment horizontal="justify" vertical="center" wrapText="1"/>
    </xf>
    <xf numFmtId="0" fontId="18" fillId="0" borderId="1" xfId="5" applyFont="1" applyBorder="1" applyAlignment="1">
      <alignment horizontal="justify" vertical="center" wrapText="1"/>
    </xf>
    <xf numFmtId="10" fontId="18" fillId="0" borderId="1" xfId="2" applyNumberFormat="1" applyFont="1" applyFill="1" applyBorder="1" applyAlignment="1">
      <alignment horizontal="center" vertical="center" wrapText="1"/>
    </xf>
    <xf numFmtId="4" fontId="18" fillId="0" borderId="1" xfId="5" applyNumberFormat="1" applyFont="1" applyBorder="1" applyAlignment="1">
      <alignment horizontal="center" vertical="center" wrapText="1"/>
    </xf>
    <xf numFmtId="1" fontId="33" fillId="0" borderId="1" xfId="5" applyNumberFormat="1" applyFont="1" applyBorder="1" applyAlignment="1">
      <alignment horizontal="center" vertical="center"/>
    </xf>
    <xf numFmtId="3" fontId="15" fillId="0" borderId="1" xfId="5" applyNumberFormat="1" applyFont="1" applyBorder="1" applyAlignment="1">
      <alignment horizontal="center" vertical="center" wrapText="1"/>
    </xf>
    <xf numFmtId="10" fontId="14" fillId="25" borderId="1" xfId="2" applyNumberFormat="1" applyFont="1" applyFill="1" applyBorder="1" applyAlignment="1">
      <alignment horizontal="center" vertical="center"/>
    </xf>
    <xf numFmtId="1" fontId="37" fillId="25" borderId="1" xfId="5" applyNumberFormat="1" applyFont="1" applyFill="1" applyBorder="1" applyAlignment="1">
      <alignment horizontal="center" vertical="center"/>
    </xf>
    <xf numFmtId="0" fontId="34" fillId="0" borderId="13" xfId="5" applyFont="1" applyBorder="1" applyAlignment="1">
      <alignment horizontal="center" vertical="center" wrapText="1"/>
    </xf>
    <xf numFmtId="0" fontId="34" fillId="0" borderId="14" xfId="5" applyFont="1" applyBorder="1" applyAlignment="1">
      <alignment horizontal="center" vertical="center" wrapText="1"/>
    </xf>
    <xf numFmtId="3" fontId="34" fillId="0" borderId="13" xfId="5" applyNumberFormat="1" applyFont="1" applyBorder="1" applyAlignment="1">
      <alignment horizontal="center" vertical="center" wrapText="1"/>
    </xf>
    <xf numFmtId="0" fontId="15" fillId="0" borderId="13" xfId="5" applyFont="1" applyBorder="1" applyAlignment="1">
      <alignment horizontal="center" vertical="center" wrapText="1"/>
    </xf>
    <xf numFmtId="0" fontId="15" fillId="0" borderId="14" xfId="5" applyFont="1" applyBorder="1" applyAlignment="1">
      <alignment horizontal="center" vertical="center" wrapText="1"/>
    </xf>
    <xf numFmtId="3" fontId="15" fillId="0" borderId="13" xfId="5" applyNumberFormat="1" applyFont="1" applyBorder="1" applyAlignment="1">
      <alignment horizontal="center" vertical="center" wrapText="1"/>
    </xf>
    <xf numFmtId="3" fontId="15" fillId="0" borderId="14" xfId="5" applyNumberFormat="1" applyFont="1" applyBorder="1" applyAlignment="1">
      <alignment horizontal="center" vertical="center" wrapText="1"/>
    </xf>
    <xf numFmtId="0" fontId="30" fillId="23" borderId="1" xfId="5" applyFont="1" applyFill="1" applyBorder="1" applyAlignment="1">
      <alignment horizontal="center" vertical="center" wrapText="1"/>
    </xf>
    <xf numFmtId="3" fontId="17" fillId="22" borderId="13" xfId="0" applyNumberFormat="1" applyFont="1" applyFill="1" applyBorder="1" applyAlignment="1">
      <alignment horizontal="center" vertical="center" wrapText="1"/>
    </xf>
    <xf numFmtId="3" fontId="17" fillId="22" borderId="14" xfId="0" applyNumberFormat="1" applyFont="1" applyFill="1" applyBorder="1" applyAlignment="1">
      <alignment horizontal="center" vertical="center" wrapText="1"/>
    </xf>
    <xf numFmtId="3" fontId="18" fillId="0" borderId="13" xfId="5" applyNumberFormat="1" applyFont="1" applyBorder="1" applyAlignment="1">
      <alignment horizontal="center" vertical="center" wrapText="1"/>
    </xf>
    <xf numFmtId="3" fontId="18" fillId="0" borderId="14" xfId="5" applyNumberFormat="1" applyFont="1" applyBorder="1" applyAlignment="1">
      <alignment horizontal="center" vertical="center" wrapText="1"/>
    </xf>
    <xf numFmtId="0" fontId="18" fillId="0" borderId="13" xfId="5" applyFont="1" applyBorder="1" applyAlignment="1">
      <alignment horizontal="center" vertical="center" wrapText="1"/>
    </xf>
    <xf numFmtId="0" fontId="18" fillId="0" borderId="14" xfId="5" applyFont="1" applyBorder="1" applyAlignment="1">
      <alignment horizontal="center" vertical="center" wrapText="1"/>
    </xf>
    <xf numFmtId="0" fontId="17" fillId="22" borderId="13" xfId="0" applyFont="1" applyFill="1" applyBorder="1" applyAlignment="1">
      <alignment horizontal="center" vertical="center" wrapText="1"/>
    </xf>
    <xf numFmtId="0" fontId="17" fillId="22" borderId="14" xfId="0" applyFont="1" applyFill="1" applyBorder="1" applyAlignment="1">
      <alignment horizontal="center" vertical="center" wrapText="1"/>
    </xf>
    <xf numFmtId="3" fontId="59" fillId="0" borderId="18" xfId="5" applyNumberFormat="1" applyFont="1" applyBorder="1" applyAlignment="1">
      <alignment horizontal="center" vertical="center" wrapText="1"/>
    </xf>
    <xf numFmtId="0" fontId="59" fillId="0" borderId="19" xfId="5" applyFont="1" applyBorder="1" applyAlignment="1">
      <alignment horizontal="center" vertical="center" wrapText="1"/>
    </xf>
    <xf numFmtId="0" fontId="59" fillId="0" borderId="20" xfId="5" applyFont="1" applyBorder="1" applyAlignment="1">
      <alignment horizontal="center" vertical="center" wrapText="1"/>
    </xf>
    <xf numFmtId="0" fontId="30" fillId="23" borderId="13" xfId="5" applyFont="1" applyFill="1" applyBorder="1" applyAlignment="1">
      <alignment horizontal="center" vertical="center" wrapText="1"/>
    </xf>
    <xf numFmtId="0" fontId="30" fillId="23" borderId="15" xfId="5" applyFont="1" applyFill="1" applyBorder="1" applyAlignment="1">
      <alignment horizontal="center" vertical="center" wrapText="1"/>
    </xf>
    <xf numFmtId="0" fontId="30" fillId="23" borderId="14" xfId="5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0" fillId="23" borderId="20" xfId="5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3" fontId="39" fillId="22" borderId="13" xfId="0" applyNumberFormat="1" applyFont="1" applyFill="1" applyBorder="1" applyAlignment="1">
      <alignment horizontal="center" vertical="center" wrapText="1"/>
    </xf>
    <xf numFmtId="3" fontId="39" fillId="22" borderId="14" xfId="0" applyNumberFormat="1" applyFont="1" applyFill="1" applyBorder="1" applyAlignment="1">
      <alignment horizontal="center" vertical="center" wrapText="1"/>
    </xf>
    <xf numFmtId="0" fontId="42" fillId="0" borderId="7" xfId="5" applyFont="1" applyBorder="1" applyAlignment="1">
      <alignment horizontal="left" vertical="center"/>
    </xf>
    <xf numFmtId="0" fontId="42" fillId="0" borderId="0" xfId="5" applyFont="1" applyAlignment="1">
      <alignment horizontal="left" vertical="center"/>
    </xf>
    <xf numFmtId="0" fontId="16" fillId="0" borderId="0" xfId="5"/>
    <xf numFmtId="0" fontId="14" fillId="0" borderId="0" xfId="5" applyFont="1" applyAlignment="1">
      <alignment horizontal="left" vertical="center" wrapText="1"/>
    </xf>
    <xf numFmtId="0" fontId="17" fillId="0" borderId="1" xfId="5" applyFont="1" applyBorder="1" applyAlignment="1">
      <alignment horizontal="center" vertical="center" wrapText="1"/>
    </xf>
    <xf numFmtId="165" fontId="17" fillId="0" borderId="18" xfId="2" applyNumberFormat="1" applyFont="1" applyFill="1" applyBorder="1" applyAlignment="1">
      <alignment horizontal="center" vertical="center" wrapText="1"/>
    </xf>
    <xf numFmtId="165" fontId="17" fillId="0" borderId="19" xfId="2" applyNumberFormat="1" applyFont="1" applyFill="1" applyBorder="1" applyAlignment="1">
      <alignment horizontal="center" vertical="center" wrapText="1"/>
    </xf>
    <xf numFmtId="165" fontId="17" fillId="0" borderId="20" xfId="2" applyNumberFormat="1" applyFont="1" applyFill="1" applyBorder="1" applyAlignment="1">
      <alignment horizontal="center" vertical="center" wrapText="1"/>
    </xf>
    <xf numFmtId="0" fontId="18" fillId="0" borderId="0" xfId="5" applyFont="1" applyAlignment="1">
      <alignment horizontal="left" vertical="center" wrapText="1"/>
    </xf>
    <xf numFmtId="0" fontId="27" fillId="0" borderId="0" xfId="5" applyFont="1" applyAlignment="1">
      <alignment horizontal="justify" vertical="justify" wrapText="1"/>
    </xf>
    <xf numFmtId="10" fontId="17" fillId="0" borderId="18" xfId="2" applyNumberFormat="1" applyFont="1" applyFill="1" applyBorder="1" applyAlignment="1">
      <alignment horizontal="center" vertical="center" wrapText="1"/>
    </xf>
    <xf numFmtId="10" fontId="17" fillId="0" borderId="19" xfId="2" applyNumberFormat="1" applyFont="1" applyFill="1" applyBorder="1" applyAlignment="1">
      <alignment horizontal="center" vertical="center" wrapText="1"/>
    </xf>
    <xf numFmtId="10" fontId="17" fillId="0" borderId="20" xfId="2" applyNumberFormat="1" applyFont="1" applyFill="1" applyBorder="1" applyAlignment="1">
      <alignment horizontal="center" vertical="center" wrapText="1"/>
    </xf>
    <xf numFmtId="0" fontId="44" fillId="0" borderId="0" xfId="5" applyFont="1" applyAlignment="1">
      <alignment horizontal="center" vertical="center" wrapText="1"/>
    </xf>
    <xf numFmtId="0" fontId="17" fillId="3" borderId="1" xfId="5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0" borderId="13" xfId="5" applyFont="1" applyBorder="1" applyAlignment="1">
      <alignment horizontal="center" vertical="center"/>
    </xf>
    <xf numFmtId="0" fontId="17" fillId="0" borderId="14" xfId="5" applyFont="1" applyBorder="1" applyAlignment="1">
      <alignment horizontal="center" vertical="center"/>
    </xf>
    <xf numFmtId="0" fontId="18" fillId="0" borderId="13" xfId="5" applyFont="1" applyBorder="1" applyAlignment="1">
      <alignment horizontal="center" vertical="center"/>
    </xf>
    <xf numFmtId="0" fontId="18" fillId="0" borderId="14" xfId="5" applyFont="1" applyBorder="1" applyAlignment="1">
      <alignment horizontal="center" vertical="center"/>
    </xf>
    <xf numFmtId="0" fontId="18" fillId="0" borderId="1" xfId="5" applyFont="1" applyBorder="1" applyAlignment="1">
      <alignment horizontal="center" vertical="center"/>
    </xf>
    <xf numFmtId="0" fontId="31" fillId="0" borderId="6" xfId="5" applyFont="1" applyBorder="1" applyAlignment="1">
      <alignment horizontal="right"/>
    </xf>
    <xf numFmtId="49" fontId="17" fillId="3" borderId="1" xfId="5" applyNumberFormat="1" applyFont="1" applyFill="1" applyBorder="1" applyAlignment="1">
      <alignment horizontal="center" vertical="center"/>
    </xf>
    <xf numFmtId="10" fontId="28" fillId="3" borderId="31" xfId="0" applyNumberFormat="1" applyFont="1" applyFill="1" applyBorder="1" applyAlignment="1" applyProtection="1">
      <alignment horizontal="center" vertical="center"/>
      <protection locked="0"/>
    </xf>
    <xf numFmtId="0" fontId="16" fillId="0" borderId="0" xfId="5" applyAlignment="1">
      <alignment horizontal="justify" vertical="justify"/>
    </xf>
    <xf numFmtId="0" fontId="17" fillId="3" borderId="13" xfId="5" applyFont="1" applyFill="1" applyBorder="1" applyAlignment="1">
      <alignment horizontal="center" vertical="center" wrapText="1"/>
    </xf>
    <xf numFmtId="0" fontId="17" fillId="3" borderId="14" xfId="5" applyFont="1" applyFill="1" applyBorder="1" applyAlignment="1">
      <alignment horizontal="center" vertical="center" wrapText="1"/>
    </xf>
    <xf numFmtId="0" fontId="16" fillId="0" borderId="0" xfId="5" applyAlignment="1">
      <alignment horizontal="center" vertical="center"/>
    </xf>
    <xf numFmtId="0" fontId="33" fillId="3" borderId="1" xfId="5" applyFont="1" applyFill="1" applyBorder="1" applyAlignment="1">
      <alignment horizontal="center" vertical="center" wrapText="1"/>
    </xf>
    <xf numFmtId="3" fontId="33" fillId="3" borderId="1" xfId="5" applyNumberFormat="1" applyFont="1" applyFill="1" applyBorder="1" applyAlignment="1">
      <alignment horizontal="center" vertical="center"/>
    </xf>
    <xf numFmtId="0" fontId="32" fillId="3" borderId="1" xfId="5" applyFont="1" applyFill="1" applyBorder="1" applyAlignment="1">
      <alignment horizontal="center" vertical="center" wrapText="1"/>
    </xf>
    <xf numFmtId="166" fontId="17" fillId="3" borderId="1" xfId="5" applyNumberFormat="1" applyFont="1" applyFill="1" applyBorder="1" applyAlignment="1">
      <alignment horizontal="center" vertical="center" wrapText="1"/>
    </xf>
    <xf numFmtId="0" fontId="30" fillId="24" borderId="13" xfId="5" applyFont="1" applyFill="1" applyBorder="1" applyAlignment="1">
      <alignment horizontal="center" vertical="center" wrapText="1"/>
    </xf>
    <xf numFmtId="0" fontId="30" fillId="24" borderId="15" xfId="5" applyFont="1" applyFill="1" applyBorder="1" applyAlignment="1">
      <alignment horizontal="center" vertical="center" wrapText="1"/>
    </xf>
    <xf numFmtId="0" fontId="30" fillId="24" borderId="14" xfId="5" applyFont="1" applyFill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/>
    </xf>
    <xf numFmtId="0" fontId="18" fillId="22" borderId="1" xfId="5" applyFont="1" applyFill="1" applyBorder="1" applyAlignment="1">
      <alignment horizontal="center" vertical="center"/>
    </xf>
    <xf numFmtId="0" fontId="33" fillId="3" borderId="1" xfId="5" applyFont="1" applyFill="1" applyBorder="1" applyAlignment="1">
      <alignment horizontal="center" vertical="center"/>
    </xf>
    <xf numFmtId="0" fontId="40" fillId="0" borderId="0" xfId="5" applyFont="1" applyAlignment="1">
      <alignment horizontal="left" vertical="center"/>
    </xf>
    <xf numFmtId="0" fontId="0" fillId="8" borderId="13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11" fillId="8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0" xfId="0" applyFont="1" applyAlignment="1">
      <alignment horizontal="center" wrapText="1"/>
    </xf>
  </cellXfs>
  <cellStyles count="18">
    <cellStyle name="Accent 1 5" xfId="7" xr:uid="{00000000-0005-0000-0000-000000000000}"/>
    <cellStyle name="Accent 2 6" xfId="8" xr:uid="{00000000-0005-0000-0000-000001000000}"/>
    <cellStyle name="Accent 3 3" xfId="9" xr:uid="{00000000-0005-0000-0000-000002000000}"/>
    <cellStyle name="Accent 4" xfId="10" xr:uid="{00000000-0005-0000-0000-000003000000}"/>
    <cellStyle name="Error 8" xfId="11" xr:uid="{00000000-0005-0000-0000-000004000000}"/>
    <cellStyle name="Footnote 9" xfId="12" xr:uid="{00000000-0005-0000-0000-000005000000}"/>
    <cellStyle name="Hiperlink" xfId="4" builtinId="8"/>
    <cellStyle name="Normal" xfId="0" builtinId="0"/>
    <cellStyle name="Normal 2" xfId="3" xr:uid="{00000000-0005-0000-0000-000008000000}"/>
    <cellStyle name="Normal 3" xfId="5" xr:uid="{00000000-0005-0000-0000-000009000000}"/>
    <cellStyle name="Porcentagem" xfId="2" builtinId="5"/>
    <cellStyle name="Porcentagem 2" xfId="16" xr:uid="{00000000-0005-0000-0000-00000B000000}"/>
    <cellStyle name="Separador de milhares 2" xfId="6" xr:uid="{00000000-0005-0000-0000-00000D000000}"/>
    <cellStyle name="Separador de milhares 2 2" xfId="17" xr:uid="{00000000-0005-0000-0000-00000E000000}"/>
    <cellStyle name="Status 7" xfId="13" xr:uid="{00000000-0005-0000-0000-00000F000000}"/>
    <cellStyle name="Text 1" xfId="14" xr:uid="{00000000-0005-0000-0000-000010000000}"/>
    <cellStyle name="Vírgula" xfId="1" builtinId="3"/>
    <cellStyle name="Warning 2" xfId="15" xr:uid="{00000000-0005-0000-0000-000011000000}"/>
  </cellStyles>
  <dxfs count="3">
    <dxf>
      <numFmt numFmtId="14" formatCode="0.00%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relativeIndent="0" justifyLastLine="0" shrinkToFit="0" readingOrder="0"/>
    </dxf>
  </dxfs>
  <tableStyles count="0" defaultTableStyle="TableStyleMedium9" defaultPivotStyle="PivotStyleLight16"/>
  <colors>
    <mruColors>
      <color rgb="FF2B8D78"/>
      <color rgb="FF257967"/>
      <color rgb="FF339966"/>
      <color rgb="FF1E6455"/>
      <color rgb="FF296D6D"/>
      <color rgb="FF3E6E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347501</xdr:colOff>
      <xdr:row>3</xdr:row>
      <xdr:rowOff>1344</xdr:rowOff>
    </xdr:from>
    <xdr:to>
      <xdr:col>7</xdr:col>
      <xdr:colOff>540298</xdr:colOff>
      <xdr:row>3</xdr:row>
      <xdr:rowOff>80084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3312707" y="1301226"/>
          <a:ext cx="192797" cy="7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ts val="615"/>
            </a:lnSpc>
            <a:spcAft>
              <a:spcPts val="0"/>
            </a:spcAft>
          </a:pPr>
          <a:endParaRPr lang="pt-BR" sz="11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3</xdr:col>
      <xdr:colOff>1636889</xdr:colOff>
      <xdr:row>0</xdr:row>
      <xdr:rowOff>134055</xdr:rowOff>
    </xdr:from>
    <xdr:to>
      <xdr:col>3</xdr:col>
      <xdr:colOff>2465917</xdr:colOff>
      <xdr:row>0</xdr:row>
      <xdr:rowOff>664704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759222" y="134055"/>
          <a:ext cx="829028" cy="530649"/>
        </a:xfrm>
        <a:prstGeom prst="rect">
          <a:avLst/>
        </a:prstGeom>
        <a:solidFill>
          <a:srgbClr val="FFFFFF"/>
        </a:solidFill>
        <a:ln cap="flat">
          <a:noFill/>
          <a:prstDash val="solid"/>
        </a:ln>
      </xdr:spPr>
      <xdr:txBody>
        <a:bodyPr wrap="square" lIns="0" tIns="0" rIns="0" bIns="0"/>
        <a:lstStyle/>
        <a:p>
          <a:endParaRPr lang="pt-BR"/>
        </a:p>
      </xdr:txBody>
    </xdr:sp>
    <xdr:clientData/>
  </xdr:twoCellAnchor>
  <xdr:twoCellAnchor>
    <xdr:from>
      <xdr:col>1</xdr:col>
      <xdr:colOff>137584</xdr:colOff>
      <xdr:row>0</xdr:row>
      <xdr:rowOff>42333</xdr:rowOff>
    </xdr:from>
    <xdr:to>
      <xdr:col>4</xdr:col>
      <xdr:colOff>150880</xdr:colOff>
      <xdr:row>1</xdr:row>
      <xdr:rowOff>1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4BBB7EF1-6BCA-4BC9-6172-4A33870C760E}"/>
            </a:ext>
          </a:extLst>
        </xdr:cNvPr>
        <xdr:cNvGrpSpPr/>
      </xdr:nvGrpSpPr>
      <xdr:grpSpPr>
        <a:xfrm>
          <a:off x="328084" y="42333"/>
          <a:ext cx="7328496" cy="948268"/>
          <a:chOff x="328084" y="42333"/>
          <a:chExt cx="7675629" cy="952501"/>
        </a:xfrm>
      </xdr:grpSpPr>
      <xdr:pic>
        <xdr:nvPicPr>
          <xdr:cNvPr id="2" name="image3.png">
            <a:extLst>
              <a:ext uri="{FF2B5EF4-FFF2-40B4-BE49-F238E27FC236}">
                <a16:creationId xmlns:a16="http://schemas.microsoft.com/office/drawing/2014/main" id="{B1FCC67E-5B52-47C6-9CA7-50874E6D84F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328084" y="116417"/>
            <a:ext cx="1217083" cy="765996"/>
          </a:xfrm>
          <a:prstGeom prst="rect">
            <a:avLst/>
          </a:prstGeom>
        </xdr:spPr>
      </xdr:pic>
      <xdr:pic>
        <xdr:nvPicPr>
          <xdr:cNvPr id="3" name="Imagem 2" descr="Texto&#10;&#10;Descrição gerada automaticamente">
            <a:extLst>
              <a:ext uri="{FF2B5EF4-FFF2-40B4-BE49-F238E27FC236}">
                <a16:creationId xmlns:a16="http://schemas.microsoft.com/office/drawing/2014/main" id="{64F9E51B-77F0-4D46-A770-AD8A0B1A40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65916" y="42333"/>
            <a:ext cx="5537797" cy="952501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569520</xdr:colOff>
      <xdr:row>29</xdr:row>
      <xdr:rowOff>151560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0"/>
          <a:ext cx="7800975" cy="456247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569520</xdr:colOff>
      <xdr:row>29</xdr:row>
      <xdr:rowOff>151560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0"/>
          <a:ext cx="7800975" cy="456247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570240</xdr:colOff>
      <xdr:row>27</xdr:row>
      <xdr:rowOff>113400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0"/>
          <a:ext cx="7800975" cy="436245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817560</xdr:colOff>
      <xdr:row>28</xdr:row>
      <xdr:rowOff>93960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0" y="0"/>
          <a:ext cx="7800975" cy="445641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3</xdr:col>
      <xdr:colOff>243414</xdr:colOff>
      <xdr:row>1</xdr:row>
      <xdr:rowOff>112888</xdr:rowOff>
    </xdr:from>
    <xdr:to>
      <xdr:col>3</xdr:col>
      <xdr:colOff>1065388</xdr:colOff>
      <xdr:row>1</xdr:row>
      <xdr:rowOff>657648</xdr:rowOff>
    </xdr:to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117414" y="261055"/>
          <a:ext cx="821974" cy="544760"/>
        </a:xfrm>
        <a:prstGeom prst="rect">
          <a:avLst/>
        </a:prstGeom>
        <a:solidFill>
          <a:srgbClr val="FFFFFF"/>
        </a:solidFill>
        <a:ln cap="flat">
          <a:noFill/>
          <a:prstDash val="solid"/>
        </a:ln>
      </xdr:spPr>
      <xdr:txBody>
        <a:bodyPr wrap="square" lIns="0" tIns="0" rIns="0" bIns="0"/>
        <a:lstStyle/>
        <a:p>
          <a:endParaRPr lang="pt-BR"/>
        </a:p>
      </xdr:txBody>
    </xdr:sp>
    <xdr:clientData/>
  </xdr:twoCellAnchor>
  <xdr:twoCellAnchor editAs="oneCell">
    <xdr:from>
      <xdr:col>1</xdr:col>
      <xdr:colOff>116417</xdr:colOff>
      <xdr:row>1</xdr:row>
      <xdr:rowOff>148166</xdr:rowOff>
    </xdr:from>
    <xdr:to>
      <xdr:col>1</xdr:col>
      <xdr:colOff>1555750</xdr:colOff>
      <xdr:row>1</xdr:row>
      <xdr:rowOff>1054040</xdr:rowOff>
    </xdr:to>
    <xdr:pic>
      <xdr:nvPicPr>
        <xdr:cNvPr id="7" name="image3.png">
          <a:extLst>
            <a:ext uri="{FF2B5EF4-FFF2-40B4-BE49-F238E27FC236}">
              <a16:creationId xmlns:a16="http://schemas.microsoft.com/office/drawing/2014/main" id="{A323AFD3-7CF3-4641-8B8A-88EF0517F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417" y="296333"/>
          <a:ext cx="1439333" cy="905874"/>
        </a:xfrm>
        <a:prstGeom prst="rect">
          <a:avLst/>
        </a:prstGeom>
      </xdr:spPr>
    </xdr:pic>
    <xdr:clientData/>
  </xdr:twoCellAnchor>
  <xdr:twoCellAnchor editAs="oneCell">
    <xdr:from>
      <xdr:col>1</xdr:col>
      <xdr:colOff>2518833</xdr:colOff>
      <xdr:row>1</xdr:row>
      <xdr:rowOff>116416</xdr:rowOff>
    </xdr:from>
    <xdr:to>
      <xdr:col>4</xdr:col>
      <xdr:colOff>207977</xdr:colOff>
      <xdr:row>1</xdr:row>
      <xdr:rowOff>1217083</xdr:rowOff>
    </xdr:to>
    <xdr:pic>
      <xdr:nvPicPr>
        <xdr:cNvPr id="8" name="Imagem 7" descr="Texto&#10;&#10;Descrição gerada automaticamente">
          <a:extLst>
            <a:ext uri="{FF2B5EF4-FFF2-40B4-BE49-F238E27FC236}">
              <a16:creationId xmlns:a16="http://schemas.microsoft.com/office/drawing/2014/main" id="{767D9D1C-B65C-4CD2-8BD5-D210AFBA6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33" y="264583"/>
          <a:ext cx="6399227" cy="11006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169334</xdr:colOff>
      <xdr:row>51</xdr:row>
      <xdr:rowOff>105834</xdr:rowOff>
    </xdr:from>
    <xdr:to>
      <xdr:col>2</xdr:col>
      <xdr:colOff>646754</xdr:colOff>
      <xdr:row>54</xdr:row>
      <xdr:rowOff>399927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13610B8A-F838-406B-BE15-9B6FFD12F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6334" y="18478501"/>
          <a:ext cx="6488753" cy="10031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306917</xdr:colOff>
      <xdr:row>1</xdr:row>
      <xdr:rowOff>148167</xdr:rowOff>
    </xdr:from>
    <xdr:to>
      <xdr:col>3</xdr:col>
      <xdr:colOff>1128891</xdr:colOff>
      <xdr:row>1</xdr:row>
      <xdr:rowOff>692927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242528" y="282223"/>
          <a:ext cx="821974" cy="544760"/>
        </a:xfrm>
        <a:prstGeom prst="rect">
          <a:avLst/>
        </a:prstGeom>
        <a:solidFill>
          <a:srgbClr val="FFFFFF"/>
        </a:solidFill>
        <a:ln cap="flat">
          <a:noFill/>
          <a:prstDash val="solid"/>
        </a:ln>
      </xdr:spPr>
      <xdr:txBody>
        <a:bodyPr wrap="square" lIns="0" tIns="0" rIns="0" bIns="0"/>
        <a:lstStyle/>
        <a:p>
          <a:endParaRPr lang="pt-BR"/>
        </a:p>
      </xdr:txBody>
    </xdr:sp>
    <xdr:clientData/>
  </xdr:twoCellAnchor>
  <xdr:twoCellAnchor editAs="oneCell">
    <xdr:from>
      <xdr:col>1</xdr:col>
      <xdr:colOff>158749</xdr:colOff>
      <xdr:row>1</xdr:row>
      <xdr:rowOff>137583</xdr:rowOff>
    </xdr:from>
    <xdr:to>
      <xdr:col>1</xdr:col>
      <xdr:colOff>1481666</xdr:colOff>
      <xdr:row>1</xdr:row>
      <xdr:rowOff>970188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0114EE7D-5D77-4137-9F3F-5A1697D9B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6916" y="275166"/>
          <a:ext cx="1322917" cy="832605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2571750</xdr:colOff>
      <xdr:row>1</xdr:row>
      <xdr:rowOff>116417</xdr:rowOff>
    </xdr:from>
    <xdr:to>
      <xdr:col>4</xdr:col>
      <xdr:colOff>182631</xdr:colOff>
      <xdr:row>1</xdr:row>
      <xdr:rowOff>1068918</xdr:rowOff>
    </xdr:to>
    <xdr:pic>
      <xdr:nvPicPr>
        <xdr:cNvPr id="3" name="Imagem 2" descr="Texto&#10;&#10;Descrição gerada automaticamente">
          <a:extLst>
            <a:ext uri="{FF2B5EF4-FFF2-40B4-BE49-F238E27FC236}">
              <a16:creationId xmlns:a16="http://schemas.microsoft.com/office/drawing/2014/main" id="{E5CA0A3F-8101-473E-A121-9E5B84717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9917" y="254000"/>
          <a:ext cx="5537797" cy="9525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12</xdr:col>
      <xdr:colOff>274864</xdr:colOff>
      <xdr:row>22</xdr:row>
      <xdr:rowOff>19050</xdr:rowOff>
    </xdr:to>
    <xdr:pic>
      <xdr:nvPicPr>
        <xdr:cNvPr id="1025" name="Picture 1" descr="http://utisbrasileiras.com.br/utisbra_graficos/PT_6-temporal_SMR_Hospital_TipoHospital.png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"/>
          <a:ext cx="6980464" cy="3257550"/>
        </a:xfrm>
        <a:prstGeom prst="rect">
          <a:avLst/>
        </a:prstGeom>
        <a:solidFill>
          <a:schemeClr val="bg1">
            <a:lumMod val="75000"/>
          </a:schemeClr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.4.2%20-%20SUPLAN\2.4.2.2%20-%20SEPLAN\01.%20Presta&#231;&#227;o%20de%20Contas\01.%20Peri&#243;dicos\01.%20Mensal\02.%20Portf&#243;lio%20COMFIC\2024\09.%20Setembro\Indicadores_HECAD%20-%20Setembro%202024.xlsx" TargetMode="External"/><Relationship Id="rId1" Type="http://schemas.openxmlformats.org/officeDocument/2006/relationships/externalLinkPath" Target="Indicadores_HECAD%20-%20Setemb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dução"/>
      <sheetName val="Indicadores de Desempenho"/>
      <sheetName val="Indicadores de Efetividade"/>
      <sheetName val="Indicadores e Metas de Qualidad"/>
      <sheetName val="TMP_UTIs Brasil"/>
    </sheetNames>
    <sheetDataSet>
      <sheetData sheetId="0">
        <row r="15">
          <cell r="D15">
            <v>715</v>
          </cell>
        </row>
        <row r="23">
          <cell r="D23">
            <v>396</v>
          </cell>
        </row>
      </sheetData>
      <sheetData sheetId="1">
        <row r="5">
          <cell r="D5">
            <v>0.88540540540540535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3" displayName="Tabela3" ref="A49:N52" totalsRowShown="0" headerRowDxfId="2" headerRowBorderDxfId="1">
  <tableColumns count="14">
    <tableColumn id="1" xr3:uid="{00000000-0010-0000-0000-000001000000}" name="Unidade de Internação"/>
    <tableColumn id="2" xr3:uid="{00000000-0010-0000-0000-000002000000}" name="Janeiro"/>
    <tableColumn id="3" xr3:uid="{00000000-0010-0000-0000-000003000000}" name="Fevereiro"/>
    <tableColumn id="4" xr3:uid="{00000000-0010-0000-0000-000004000000}" name="Março"/>
    <tableColumn id="5" xr3:uid="{00000000-0010-0000-0000-000005000000}" name="Abril"/>
    <tableColumn id="6" xr3:uid="{00000000-0010-0000-0000-000006000000}" name="Maio"/>
    <tableColumn id="7" xr3:uid="{00000000-0010-0000-0000-000007000000}" name="Junho"/>
    <tableColumn id="8" xr3:uid="{00000000-0010-0000-0000-000008000000}" name="Julho"/>
    <tableColumn id="9" xr3:uid="{00000000-0010-0000-0000-000009000000}" name=" Agosto"/>
    <tableColumn id="10" xr3:uid="{00000000-0010-0000-0000-00000A000000}" name="Setembro"/>
    <tableColumn id="11" xr3:uid="{00000000-0010-0000-0000-00000B000000}" name=" Outubro"/>
    <tableColumn id="12" xr3:uid="{00000000-0010-0000-0000-00000C000000}" name="Novembro"/>
    <tableColumn id="13" xr3:uid="{00000000-0010-0000-0000-00000D000000}" name="Dezembro"/>
    <tableColumn id="14" xr3:uid="{00000000-0010-0000-0000-00000E000000}" name="Total Geral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utisbrasileiras.com.br/uti-adulto/evolucao-do-smr-e-do-sru-hospital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296D6D"/>
    <pageSetUpPr fitToPage="1"/>
  </sheetPr>
  <dimension ref="B1:I140"/>
  <sheetViews>
    <sheetView showGridLines="0" tabSelected="1" view="pageBreakPreview" zoomScaleNormal="80" zoomScaleSheetLayoutView="100" workbookViewId="0">
      <pane ySplit="3" topLeftCell="A116" activePane="bottomLeft" state="frozen"/>
      <selection pane="bottomLeft" activeCell="D131" sqref="D131"/>
    </sheetView>
  </sheetViews>
  <sheetFormatPr defaultColWidth="9" defaultRowHeight="15" x14ac:dyDescent="0.25"/>
  <cols>
    <col min="1" max="1" width="2.85546875" style="67" customWidth="1"/>
    <col min="2" max="2" width="58.28515625" style="67" customWidth="1"/>
    <col min="3" max="3" width="24.28515625" style="67" customWidth="1"/>
    <col min="4" max="4" width="27.140625" style="67" customWidth="1"/>
    <col min="5" max="5" width="82.28515625" style="67" bestFit="1" customWidth="1"/>
    <col min="6" max="6" width="10.85546875" style="67" customWidth="1"/>
    <col min="7" max="7" width="24.140625" style="67" customWidth="1"/>
    <col min="8" max="8" width="13" style="67" customWidth="1"/>
    <col min="9" max="909" width="8.7109375" style="67" customWidth="1"/>
    <col min="910" max="984" width="11.5703125" style="67" customWidth="1"/>
    <col min="985" max="998" width="8.7109375" style="67" customWidth="1"/>
    <col min="999" max="16384" width="9" style="67"/>
  </cols>
  <sheetData>
    <row r="1" spans="2:8" ht="78" customHeight="1" x14ac:dyDescent="0.25">
      <c r="B1" s="289"/>
      <c r="C1" s="289"/>
      <c r="D1" s="289"/>
    </row>
    <row r="2" spans="2:8" ht="7.5" customHeight="1" x14ac:dyDescent="0.25"/>
    <row r="3" spans="2:8" ht="34.5" customHeight="1" x14ac:dyDescent="0.25">
      <c r="B3" s="266" t="s">
        <v>230</v>
      </c>
      <c r="C3" s="266"/>
      <c r="D3" s="266"/>
    </row>
    <row r="4" spans="2:8" s="68" customFormat="1" ht="21" customHeight="1" x14ac:dyDescent="0.25">
      <c r="B4" s="101" t="s">
        <v>111</v>
      </c>
      <c r="C4" s="201" t="s">
        <v>233</v>
      </c>
      <c r="D4" s="81" t="s">
        <v>299</v>
      </c>
    </row>
    <row r="5" spans="2:8" s="85" customFormat="1" ht="19.899999999999999" customHeight="1" x14ac:dyDescent="0.25">
      <c r="B5" s="78" t="s">
        <v>215</v>
      </c>
      <c r="C5" s="200">
        <v>809</v>
      </c>
      <c r="D5" s="144">
        <f>D15</f>
        <v>766</v>
      </c>
      <c r="E5" s="117"/>
    </row>
    <row r="6" spans="2:8" s="85" customFormat="1" ht="19.899999999999999" customHeight="1" x14ac:dyDescent="0.25">
      <c r="B6" s="78" t="s">
        <v>112</v>
      </c>
      <c r="C6" s="200">
        <v>246</v>
      </c>
      <c r="D6" s="144">
        <f>D21</f>
        <v>253</v>
      </c>
      <c r="E6" s="86"/>
    </row>
    <row r="7" spans="2:8" s="85" customFormat="1" ht="19.899999999999999" customHeight="1" x14ac:dyDescent="0.25">
      <c r="B7" s="78" t="s">
        <v>113</v>
      </c>
      <c r="C7" s="202">
        <v>2861</v>
      </c>
      <c r="D7" s="144">
        <f>D30</f>
        <v>2939</v>
      </c>
      <c r="E7" s="148"/>
    </row>
    <row r="8" spans="2:8" s="85" customFormat="1" ht="19.899999999999999" customHeight="1" x14ac:dyDescent="0.25">
      <c r="B8" s="78" t="s">
        <v>218</v>
      </c>
      <c r="C8" s="200">
        <v>136</v>
      </c>
      <c r="D8" s="144">
        <f>D43</f>
        <v>3453</v>
      </c>
      <c r="E8" s="87"/>
    </row>
    <row r="9" spans="2:8" ht="18" customHeight="1" x14ac:dyDescent="0.25">
      <c r="B9" s="96"/>
      <c r="C9" s="96"/>
      <c r="D9" s="96"/>
      <c r="E9" s="102"/>
    </row>
    <row r="10" spans="2:8" ht="25.15" customHeight="1" x14ac:dyDescent="0.25">
      <c r="B10" s="266" t="s">
        <v>114</v>
      </c>
      <c r="C10" s="266"/>
      <c r="D10" s="266"/>
      <c r="E10" s="152"/>
    </row>
    <row r="11" spans="2:8" s="68" customFormat="1" ht="22.5" customHeight="1" x14ac:dyDescent="0.25">
      <c r="B11" s="101" t="s">
        <v>114</v>
      </c>
      <c r="C11" s="201" t="s">
        <v>233</v>
      </c>
      <c r="D11" s="81" t="s">
        <v>299</v>
      </c>
    </row>
    <row r="12" spans="2:8" s="85" customFormat="1" ht="18" customHeight="1" x14ac:dyDescent="0.25">
      <c r="B12" s="78" t="s">
        <v>115</v>
      </c>
      <c r="C12" s="200">
        <v>434</v>
      </c>
      <c r="D12" s="78">
        <v>398</v>
      </c>
      <c r="E12" s="287"/>
      <c r="F12" s="288"/>
      <c r="G12" s="288"/>
      <c r="H12" s="288"/>
    </row>
    <row r="13" spans="2:8" s="85" customFormat="1" ht="18" customHeight="1" x14ac:dyDescent="0.25">
      <c r="B13" s="78" t="s">
        <v>109</v>
      </c>
      <c r="C13" s="200">
        <v>366</v>
      </c>
      <c r="D13" s="78">
        <v>357</v>
      </c>
      <c r="E13" s="287"/>
      <c r="F13" s="288"/>
      <c r="G13" s="288"/>
      <c r="H13" s="217"/>
    </row>
    <row r="14" spans="2:8" s="85" customFormat="1" ht="18" customHeight="1" x14ac:dyDescent="0.25">
      <c r="B14" s="78" t="s">
        <v>110</v>
      </c>
      <c r="C14" s="200">
        <v>9</v>
      </c>
      <c r="D14" s="78">
        <v>11</v>
      </c>
      <c r="E14" s="287"/>
      <c r="F14" s="288"/>
      <c r="G14" s="288"/>
      <c r="H14" s="217"/>
    </row>
    <row r="15" spans="2:8" s="85" customFormat="1" ht="18" customHeight="1" x14ac:dyDescent="0.25">
      <c r="B15" s="101" t="s">
        <v>17</v>
      </c>
      <c r="C15" s="201">
        <f>SUM(C12:C14)</f>
        <v>809</v>
      </c>
      <c r="D15" s="101">
        <f>SUM(D12:D14)</f>
        <v>766</v>
      </c>
      <c r="E15" s="221"/>
      <c r="F15" s="127"/>
      <c r="G15" s="127"/>
      <c r="H15" s="211"/>
    </row>
    <row r="16" spans="2:8" s="85" customFormat="1" ht="24" customHeight="1" x14ac:dyDescent="0.25">
      <c r="B16" s="96"/>
      <c r="C16" s="96"/>
      <c r="D16" s="96"/>
    </row>
    <row r="17" spans="2:9" ht="25.15" customHeight="1" x14ac:dyDescent="0.25">
      <c r="B17" s="266" t="s">
        <v>112</v>
      </c>
      <c r="C17" s="266"/>
      <c r="D17" s="266"/>
    </row>
    <row r="18" spans="2:9" s="68" customFormat="1" ht="22.5" customHeight="1" x14ac:dyDescent="0.25">
      <c r="B18" s="101" t="s">
        <v>117</v>
      </c>
      <c r="C18" s="201" t="s">
        <v>233</v>
      </c>
      <c r="D18" s="81" t="s">
        <v>299</v>
      </c>
    </row>
    <row r="19" spans="2:9" s="85" customFormat="1" ht="24" customHeight="1" x14ac:dyDescent="0.25">
      <c r="B19" s="78" t="s">
        <v>241</v>
      </c>
      <c r="C19" s="200">
        <v>25</v>
      </c>
      <c r="D19" s="199">
        <v>24</v>
      </c>
      <c r="E19" s="117"/>
    </row>
    <row r="20" spans="2:9" s="85" customFormat="1" ht="30.75" customHeight="1" x14ac:dyDescent="0.25">
      <c r="B20" s="78" t="s">
        <v>242</v>
      </c>
      <c r="C20" s="200">
        <v>221</v>
      </c>
      <c r="D20" s="199">
        <v>229</v>
      </c>
      <c r="E20" s="117"/>
    </row>
    <row r="21" spans="2:9" s="68" customFormat="1" ht="22.5" customHeight="1" x14ac:dyDescent="0.25">
      <c r="B21" s="101" t="s">
        <v>17</v>
      </c>
      <c r="C21" s="201">
        <f>SUM(C19:C20)</f>
        <v>246</v>
      </c>
      <c r="D21" s="101">
        <f>SUM(D19:D20)</f>
        <v>253</v>
      </c>
      <c r="E21" s="221"/>
    </row>
    <row r="22" spans="2:9" s="85" customFormat="1" ht="21.75" customHeight="1" x14ac:dyDescent="0.25">
      <c r="B22" s="78" t="s">
        <v>208</v>
      </c>
      <c r="C22" s="200" t="s">
        <v>234</v>
      </c>
      <c r="D22" s="199">
        <v>198</v>
      </c>
      <c r="E22" s="221"/>
    </row>
    <row r="23" spans="2:9" s="85" customFormat="1" ht="19.899999999999999" customHeight="1" x14ac:dyDescent="0.25">
      <c r="B23" s="101" t="s">
        <v>209</v>
      </c>
      <c r="C23" s="201">
        <f>C21</f>
        <v>246</v>
      </c>
      <c r="D23" s="101">
        <f>D21+D22</f>
        <v>451</v>
      </c>
      <c r="E23" s="221"/>
    </row>
    <row r="24" spans="2:9" s="85" customFormat="1" ht="22.5" customHeight="1" x14ac:dyDescent="0.25">
      <c r="B24" s="78" t="s">
        <v>243</v>
      </c>
      <c r="C24" s="200" t="s">
        <v>234</v>
      </c>
      <c r="D24" s="199">
        <v>20</v>
      </c>
      <c r="E24" s="222"/>
    </row>
    <row r="25" spans="2:9" ht="18" customHeight="1" x14ac:dyDescent="0.25">
      <c r="B25" s="96"/>
      <c r="C25" s="96"/>
      <c r="D25" s="96"/>
      <c r="E25" s="102"/>
      <c r="I25" s="85"/>
    </row>
    <row r="26" spans="2:9" ht="25.15" customHeight="1" x14ac:dyDescent="0.25">
      <c r="B26" s="266" t="s">
        <v>135</v>
      </c>
      <c r="C26" s="266"/>
      <c r="D26" s="266"/>
    </row>
    <row r="27" spans="2:9" s="68" customFormat="1" ht="22.5" customHeight="1" x14ac:dyDescent="0.25">
      <c r="B27" s="101" t="s">
        <v>118</v>
      </c>
      <c r="C27" s="201" t="s">
        <v>233</v>
      </c>
      <c r="D27" s="81" t="s">
        <v>299</v>
      </c>
      <c r="I27" s="67"/>
    </row>
    <row r="28" spans="2:9" s="85" customFormat="1" ht="17.100000000000001" customHeight="1" x14ac:dyDescent="0.25">
      <c r="B28" s="78" t="s">
        <v>119</v>
      </c>
      <c r="C28" s="202">
        <v>2550</v>
      </c>
      <c r="D28" s="144">
        <v>2370</v>
      </c>
      <c r="E28" s="220"/>
      <c r="I28" s="68"/>
    </row>
    <row r="29" spans="2:9" s="85" customFormat="1" ht="17.100000000000001" customHeight="1" x14ac:dyDescent="0.25">
      <c r="B29" s="78" t="s">
        <v>222</v>
      </c>
      <c r="C29" s="200">
        <v>311</v>
      </c>
      <c r="D29" s="144">
        <v>569</v>
      </c>
      <c r="E29" s="150"/>
      <c r="F29" s="211"/>
    </row>
    <row r="30" spans="2:9" s="68" customFormat="1" ht="21.75" customHeight="1" x14ac:dyDescent="0.25">
      <c r="B30" s="101" t="s">
        <v>17</v>
      </c>
      <c r="C30" s="203">
        <f>SUM(C28:C29)</f>
        <v>2861</v>
      </c>
      <c r="D30" s="116">
        <f>SUM(D28:D29)</f>
        <v>2939</v>
      </c>
      <c r="E30" s="221"/>
      <c r="F30" s="222"/>
      <c r="G30" s="222"/>
      <c r="I30" s="85"/>
    </row>
    <row r="31" spans="2:9" s="85" customFormat="1" ht="21.75" customHeight="1" x14ac:dyDescent="0.25">
      <c r="B31" s="96"/>
      <c r="C31" s="96"/>
      <c r="D31" s="96"/>
      <c r="E31" s="221"/>
      <c r="F31" s="222"/>
      <c r="G31" s="222"/>
    </row>
    <row r="32" spans="2:9" ht="25.15" customHeight="1" x14ac:dyDescent="0.25">
      <c r="B32" s="278" t="s">
        <v>218</v>
      </c>
      <c r="C32" s="279"/>
      <c r="D32" s="280"/>
    </row>
    <row r="33" spans="2:9" s="68" customFormat="1" ht="22.5" customHeight="1" x14ac:dyDescent="0.25">
      <c r="B33" s="101" t="s">
        <v>138</v>
      </c>
      <c r="C33" s="201" t="s">
        <v>233</v>
      </c>
      <c r="D33" s="81" t="s">
        <v>299</v>
      </c>
      <c r="I33" s="67"/>
    </row>
    <row r="34" spans="2:9" s="85" customFormat="1" ht="15.95" customHeight="1" x14ac:dyDescent="0.25">
      <c r="B34" s="100" t="s">
        <v>122</v>
      </c>
      <c r="C34" s="204">
        <v>3</v>
      </c>
      <c r="D34" s="210">
        <v>2</v>
      </c>
      <c r="E34" s="150"/>
      <c r="F34" s="150"/>
      <c r="G34" s="150"/>
      <c r="I34" s="68"/>
    </row>
    <row r="35" spans="2:9" s="85" customFormat="1" ht="15.95" customHeight="1" x14ac:dyDescent="0.25">
      <c r="B35" s="110" t="s">
        <v>90</v>
      </c>
      <c r="C35" s="205">
        <v>3</v>
      </c>
      <c r="D35" s="210">
        <v>4</v>
      </c>
      <c r="E35" s="150"/>
      <c r="F35" s="150"/>
      <c r="G35" s="150"/>
    </row>
    <row r="36" spans="2:9" s="85" customFormat="1" ht="15.95" customHeight="1" x14ac:dyDescent="0.25">
      <c r="B36" s="110" t="s">
        <v>91</v>
      </c>
      <c r="C36" s="205">
        <v>10</v>
      </c>
      <c r="D36" s="210">
        <v>66</v>
      </c>
      <c r="E36" s="150"/>
      <c r="F36" s="150"/>
      <c r="G36" s="150"/>
    </row>
    <row r="37" spans="2:9" s="85" customFormat="1" ht="15.95" customHeight="1" x14ac:dyDescent="0.25">
      <c r="B37" s="110" t="s">
        <v>244</v>
      </c>
      <c r="C37" s="205">
        <v>20</v>
      </c>
      <c r="D37" s="210">
        <v>114</v>
      </c>
      <c r="E37" s="150"/>
      <c r="F37" s="150"/>
      <c r="G37" s="150"/>
    </row>
    <row r="38" spans="2:9" s="85" customFormat="1" ht="15.95" customHeight="1" x14ac:dyDescent="0.25">
      <c r="B38" s="197" t="s">
        <v>93</v>
      </c>
      <c r="C38" s="206">
        <v>10</v>
      </c>
      <c r="D38" s="210">
        <v>115</v>
      </c>
      <c r="E38" s="227"/>
      <c r="F38" s="150"/>
      <c r="G38" s="150"/>
    </row>
    <row r="39" spans="2:9" s="85" customFormat="1" ht="15.95" customHeight="1" x14ac:dyDescent="0.25">
      <c r="B39" s="110" t="s">
        <v>51</v>
      </c>
      <c r="C39" s="205">
        <v>10</v>
      </c>
      <c r="D39" s="210">
        <v>46</v>
      </c>
      <c r="E39" s="227"/>
      <c r="F39" s="150"/>
      <c r="G39" s="150"/>
    </row>
    <row r="40" spans="2:9" s="85" customFormat="1" ht="15.95" customHeight="1" x14ac:dyDescent="0.25">
      <c r="B40" s="110" t="s">
        <v>223</v>
      </c>
      <c r="C40" s="205">
        <v>20</v>
      </c>
      <c r="D40" s="210">
        <v>442</v>
      </c>
      <c r="E40" s="150"/>
      <c r="F40" s="150"/>
      <c r="G40" s="150"/>
    </row>
    <row r="41" spans="2:9" s="85" customFormat="1" ht="15.95" customHeight="1" x14ac:dyDescent="0.25">
      <c r="B41" s="110" t="s">
        <v>245</v>
      </c>
      <c r="C41" s="205">
        <v>10</v>
      </c>
      <c r="D41" s="210">
        <v>13</v>
      </c>
      <c r="E41" s="150"/>
      <c r="F41" s="150"/>
      <c r="G41" s="150"/>
    </row>
    <row r="42" spans="2:9" s="85" customFormat="1" ht="15.95" customHeight="1" x14ac:dyDescent="0.25">
      <c r="B42" s="110" t="s">
        <v>246</v>
      </c>
      <c r="C42" s="205">
        <v>50</v>
      </c>
      <c r="D42" s="256">
        <v>2651</v>
      </c>
      <c r="E42" s="150"/>
      <c r="F42" s="150"/>
      <c r="G42" s="150"/>
    </row>
    <row r="43" spans="2:9" s="68" customFormat="1" ht="22.5" customHeight="1" x14ac:dyDescent="0.25">
      <c r="B43" s="101" t="s">
        <v>17</v>
      </c>
      <c r="C43" s="201">
        <f>SUM(C34:C42)</f>
        <v>136</v>
      </c>
      <c r="D43" s="101">
        <f>SUM(D34:D42)</f>
        <v>3453</v>
      </c>
      <c r="E43" s="247"/>
      <c r="G43" s="147"/>
      <c r="I43" s="85"/>
    </row>
    <row r="44" spans="2:9" s="68" customFormat="1" ht="22.5" customHeight="1" x14ac:dyDescent="0.25">
      <c r="B44" s="105"/>
      <c r="C44" s="105"/>
      <c r="D44" s="106"/>
      <c r="I44" s="85"/>
    </row>
    <row r="45" spans="2:9" s="68" customFormat="1" ht="22.5" customHeight="1" x14ac:dyDescent="0.25">
      <c r="B45" s="278" t="s">
        <v>217</v>
      </c>
      <c r="C45" s="279"/>
      <c r="D45" s="280"/>
      <c r="I45" s="85"/>
    </row>
    <row r="46" spans="2:9" s="68" customFormat="1" ht="18" customHeight="1" x14ac:dyDescent="0.25">
      <c r="B46" s="101" t="s">
        <v>138</v>
      </c>
      <c r="C46" s="273" t="s">
        <v>300</v>
      </c>
      <c r="D46" s="274"/>
      <c r="I46" s="85"/>
    </row>
    <row r="47" spans="2:9" s="68" customFormat="1" ht="15.75" x14ac:dyDescent="0.25">
      <c r="B47" s="100" t="s">
        <v>122</v>
      </c>
      <c r="C47" s="259">
        <v>20</v>
      </c>
      <c r="D47" s="260"/>
      <c r="I47" s="85"/>
    </row>
    <row r="48" spans="2:9" s="68" customFormat="1" ht="15.75" x14ac:dyDescent="0.25">
      <c r="B48" s="110" t="s">
        <v>90</v>
      </c>
      <c r="C48" s="259">
        <v>27</v>
      </c>
      <c r="D48" s="260"/>
      <c r="I48" s="85"/>
    </row>
    <row r="49" spans="2:9" s="68" customFormat="1" ht="15.75" x14ac:dyDescent="0.25">
      <c r="B49" s="110" t="s">
        <v>91</v>
      </c>
      <c r="C49" s="259">
        <v>122</v>
      </c>
      <c r="D49" s="260"/>
      <c r="I49" s="85"/>
    </row>
    <row r="50" spans="2:9" s="68" customFormat="1" ht="15.75" x14ac:dyDescent="0.25">
      <c r="B50" s="110" t="s">
        <v>297</v>
      </c>
      <c r="C50" s="259">
        <v>157</v>
      </c>
      <c r="D50" s="260"/>
      <c r="I50" s="85"/>
    </row>
    <row r="51" spans="2:9" s="68" customFormat="1" ht="15.75" x14ac:dyDescent="0.25">
      <c r="B51" s="110" t="s">
        <v>93</v>
      </c>
      <c r="C51" s="259">
        <v>182</v>
      </c>
      <c r="D51" s="260"/>
      <c r="I51" s="85"/>
    </row>
    <row r="52" spans="2:9" s="68" customFormat="1" ht="15.75" x14ac:dyDescent="0.25">
      <c r="B52" s="110" t="s">
        <v>51</v>
      </c>
      <c r="C52" s="259">
        <v>92</v>
      </c>
      <c r="D52" s="260"/>
      <c r="I52" s="85"/>
    </row>
    <row r="53" spans="2:9" s="68" customFormat="1" ht="15.75" x14ac:dyDescent="0.25">
      <c r="B53" s="110" t="s">
        <v>223</v>
      </c>
      <c r="C53" s="259">
        <v>629</v>
      </c>
      <c r="D53" s="260"/>
      <c r="I53" s="85"/>
    </row>
    <row r="54" spans="2:9" s="68" customFormat="1" ht="15.75" x14ac:dyDescent="0.25">
      <c r="B54" s="110" t="s">
        <v>245</v>
      </c>
      <c r="C54" s="259">
        <v>42</v>
      </c>
      <c r="D54" s="260"/>
      <c r="I54" s="85"/>
    </row>
    <row r="55" spans="2:9" s="68" customFormat="1" ht="15.75" x14ac:dyDescent="0.25">
      <c r="B55" s="110" t="s">
        <v>246</v>
      </c>
      <c r="C55" s="259">
        <v>436</v>
      </c>
      <c r="D55" s="260"/>
      <c r="I55" s="85"/>
    </row>
    <row r="56" spans="2:9" s="68" customFormat="1" ht="20.25" customHeight="1" x14ac:dyDescent="0.25">
      <c r="B56" s="101" t="s">
        <v>17</v>
      </c>
      <c r="C56" s="285">
        <f>SUM(C47:D55)</f>
        <v>1707</v>
      </c>
      <c r="D56" s="286"/>
      <c r="E56" s="221"/>
      <c r="I56" s="85"/>
    </row>
    <row r="57" spans="2:9" s="68" customFormat="1" ht="18.95" customHeight="1" x14ac:dyDescent="0.25">
      <c r="B57" s="105"/>
      <c r="C57" s="105"/>
      <c r="D57" s="106"/>
      <c r="I57" s="85"/>
    </row>
    <row r="58" spans="2:9" ht="23.25" customHeight="1" x14ac:dyDescent="0.25">
      <c r="B58" s="278" t="s">
        <v>224</v>
      </c>
      <c r="C58" s="279"/>
      <c r="D58" s="280"/>
      <c r="E58" s="102"/>
      <c r="I58" s="68"/>
    </row>
    <row r="59" spans="2:9" ht="21.75" customHeight="1" x14ac:dyDescent="0.25">
      <c r="B59" s="101" t="s">
        <v>225</v>
      </c>
      <c r="C59" s="273" t="s">
        <v>299</v>
      </c>
      <c r="D59" s="274"/>
      <c r="E59" s="102"/>
      <c r="I59" s="68"/>
    </row>
    <row r="60" spans="2:9" ht="15.75" customHeight="1" x14ac:dyDescent="0.25">
      <c r="B60" s="248" t="s">
        <v>248</v>
      </c>
      <c r="C60" s="259">
        <v>140</v>
      </c>
      <c r="D60" s="260"/>
      <c r="E60" s="102"/>
      <c r="I60" s="68"/>
    </row>
    <row r="61" spans="2:9" ht="15.75" customHeight="1" x14ac:dyDescent="0.25">
      <c r="B61" s="248" t="s">
        <v>249</v>
      </c>
      <c r="C61" s="261">
        <v>15137</v>
      </c>
      <c r="D61" s="260"/>
      <c r="E61" s="102"/>
      <c r="I61" s="68"/>
    </row>
    <row r="62" spans="2:9" ht="15.75" customHeight="1" x14ac:dyDescent="0.25">
      <c r="B62" s="248" t="s">
        <v>250</v>
      </c>
      <c r="C62" s="259">
        <v>161</v>
      </c>
      <c r="D62" s="260"/>
      <c r="E62" s="102"/>
      <c r="I62" s="68"/>
    </row>
    <row r="63" spans="2:9" ht="15.75" customHeight="1" x14ac:dyDescent="0.25">
      <c r="B63" s="248" t="s">
        <v>122</v>
      </c>
      <c r="C63" s="259">
        <v>6</v>
      </c>
      <c r="D63" s="260"/>
      <c r="E63" s="102"/>
      <c r="I63" s="68"/>
    </row>
    <row r="64" spans="2:9" ht="15.75" customHeight="1" x14ac:dyDescent="0.25">
      <c r="B64" s="248" t="s">
        <v>90</v>
      </c>
      <c r="C64" s="259">
        <v>2</v>
      </c>
      <c r="D64" s="260"/>
      <c r="E64" s="102"/>
      <c r="I64" s="68"/>
    </row>
    <row r="65" spans="2:9" ht="15.75" customHeight="1" x14ac:dyDescent="0.25">
      <c r="B65" s="249" t="s">
        <v>92</v>
      </c>
      <c r="C65" s="259">
        <v>88</v>
      </c>
      <c r="D65" s="260"/>
      <c r="E65" s="102"/>
      <c r="I65" s="68"/>
    </row>
    <row r="66" spans="2:9" ht="15.75" customHeight="1" x14ac:dyDescent="0.25">
      <c r="B66" s="249" t="s">
        <v>251</v>
      </c>
      <c r="C66" s="259">
        <v>3</v>
      </c>
      <c r="D66" s="260"/>
      <c r="E66" s="102"/>
      <c r="I66" s="68"/>
    </row>
    <row r="67" spans="2:9" ht="15.75" customHeight="1" x14ac:dyDescent="0.25">
      <c r="B67" s="249" t="s">
        <v>52</v>
      </c>
      <c r="C67" s="259">
        <v>3</v>
      </c>
      <c r="D67" s="260"/>
      <c r="E67" s="102"/>
      <c r="I67" s="68"/>
    </row>
    <row r="68" spans="2:9" ht="15.75" customHeight="1" x14ac:dyDescent="0.25">
      <c r="B68" s="249" t="s">
        <v>245</v>
      </c>
      <c r="C68" s="259">
        <v>37</v>
      </c>
      <c r="D68" s="260"/>
      <c r="E68" s="102"/>
      <c r="I68" s="68"/>
    </row>
    <row r="69" spans="2:9" ht="15.75" customHeight="1" x14ac:dyDescent="0.25">
      <c r="B69" s="249" t="s">
        <v>91</v>
      </c>
      <c r="C69" s="259">
        <v>28</v>
      </c>
      <c r="D69" s="260"/>
      <c r="E69" s="102"/>
      <c r="I69" s="68"/>
    </row>
    <row r="70" spans="2:9" ht="15.75" customHeight="1" x14ac:dyDescent="0.25">
      <c r="B70" s="249" t="s">
        <v>252</v>
      </c>
      <c r="C70" s="261">
        <v>2197</v>
      </c>
      <c r="D70" s="260"/>
      <c r="E70" s="102"/>
      <c r="I70" s="68"/>
    </row>
    <row r="71" spans="2:9" ht="15.75" customHeight="1" x14ac:dyDescent="0.25">
      <c r="B71" s="249" t="s">
        <v>253</v>
      </c>
      <c r="C71" s="259">
        <v>351</v>
      </c>
      <c r="D71" s="260"/>
      <c r="E71" s="102"/>
      <c r="I71" s="68"/>
    </row>
    <row r="72" spans="2:9" ht="15.75" customHeight="1" x14ac:dyDescent="0.25">
      <c r="B72" s="249" t="s">
        <v>93</v>
      </c>
      <c r="C72" s="259">
        <v>294</v>
      </c>
      <c r="D72" s="260"/>
      <c r="E72" s="102"/>
      <c r="I72" s="68"/>
    </row>
    <row r="73" spans="2:9" ht="15.75" customHeight="1" x14ac:dyDescent="0.25">
      <c r="B73" s="249" t="s">
        <v>254</v>
      </c>
      <c r="C73" s="261">
        <v>5602</v>
      </c>
      <c r="D73" s="260"/>
      <c r="E73" s="102"/>
      <c r="I73" s="68"/>
    </row>
    <row r="74" spans="2:9" ht="15.75" customHeight="1" x14ac:dyDescent="0.25">
      <c r="B74" s="249" t="s">
        <v>255</v>
      </c>
      <c r="C74" s="259">
        <v>589</v>
      </c>
      <c r="D74" s="260"/>
      <c r="E74" s="102"/>
      <c r="I74" s="68"/>
    </row>
    <row r="75" spans="2:9" ht="15.75" customHeight="1" x14ac:dyDescent="0.25">
      <c r="B75" s="249" t="s">
        <v>256</v>
      </c>
      <c r="C75" s="259">
        <v>86</v>
      </c>
      <c r="D75" s="260"/>
      <c r="E75" s="102"/>
      <c r="I75" s="68"/>
    </row>
    <row r="76" spans="2:9" ht="15.75" customHeight="1" x14ac:dyDescent="0.25">
      <c r="B76" s="249" t="s">
        <v>257</v>
      </c>
      <c r="C76" s="259">
        <v>28</v>
      </c>
      <c r="D76" s="260"/>
      <c r="E76" s="102"/>
      <c r="I76" s="68"/>
    </row>
    <row r="77" spans="2:9" ht="15.75" customHeight="1" x14ac:dyDescent="0.25">
      <c r="B77" s="249" t="s">
        <v>258</v>
      </c>
      <c r="C77" s="261">
        <v>3381</v>
      </c>
      <c r="D77" s="260"/>
      <c r="E77" s="102"/>
      <c r="I77" s="68"/>
    </row>
    <row r="78" spans="2:9" ht="15.75" customHeight="1" x14ac:dyDescent="0.25">
      <c r="B78" s="249" t="s">
        <v>259</v>
      </c>
      <c r="C78" s="259">
        <v>0</v>
      </c>
      <c r="D78" s="260"/>
      <c r="E78" s="102"/>
      <c r="I78" s="68"/>
    </row>
    <row r="79" spans="2:9" ht="20.25" customHeight="1" x14ac:dyDescent="0.25">
      <c r="B79" s="101" t="s">
        <v>17</v>
      </c>
      <c r="C79" s="285">
        <f>SUM(C60:D78)</f>
        <v>28133</v>
      </c>
      <c r="D79" s="286"/>
      <c r="E79" s="221"/>
      <c r="F79" s="222"/>
      <c r="G79" s="222"/>
      <c r="I79" s="68"/>
    </row>
    <row r="80" spans="2:9" ht="20.25" customHeight="1" x14ac:dyDescent="0.25">
      <c r="B80" s="96"/>
      <c r="C80" s="96"/>
      <c r="D80" s="96"/>
      <c r="E80" s="102"/>
      <c r="I80" s="68"/>
    </row>
    <row r="81" spans="2:9" ht="25.15" customHeight="1" x14ac:dyDescent="0.25">
      <c r="B81" s="266" t="s">
        <v>139</v>
      </c>
      <c r="C81" s="266"/>
      <c r="D81" s="266"/>
    </row>
    <row r="82" spans="2:9" s="68" customFormat="1" ht="22.5" customHeight="1" x14ac:dyDescent="0.25">
      <c r="B82" s="101" t="s">
        <v>140</v>
      </c>
      <c r="C82" s="201" t="s">
        <v>233</v>
      </c>
      <c r="D82" s="81" t="s">
        <v>299</v>
      </c>
      <c r="I82" s="67"/>
    </row>
    <row r="83" spans="2:9" s="85" customFormat="1" ht="15.95" customHeight="1" x14ac:dyDescent="0.25">
      <c r="B83" s="95" t="s">
        <v>94</v>
      </c>
      <c r="C83" s="275">
        <v>2550</v>
      </c>
      <c r="D83" s="210">
        <v>55</v>
      </c>
      <c r="E83" s="149"/>
      <c r="I83" s="68"/>
    </row>
    <row r="84" spans="2:9" s="85" customFormat="1" ht="15.95" customHeight="1" x14ac:dyDescent="0.25">
      <c r="B84" s="95" t="s">
        <v>220</v>
      </c>
      <c r="C84" s="276"/>
      <c r="D84" s="210">
        <v>183</v>
      </c>
      <c r="E84" s="234"/>
    </row>
    <row r="85" spans="2:9" s="85" customFormat="1" ht="15.95" customHeight="1" x14ac:dyDescent="0.25">
      <c r="B85" s="95" t="s">
        <v>95</v>
      </c>
      <c r="C85" s="276"/>
      <c r="D85" s="210">
        <v>332</v>
      </c>
      <c r="E85" s="149"/>
    </row>
    <row r="86" spans="2:9" s="85" customFormat="1" ht="15.95" customHeight="1" x14ac:dyDescent="0.25">
      <c r="B86" s="95" t="s">
        <v>226</v>
      </c>
      <c r="C86" s="276"/>
      <c r="D86" s="210">
        <v>0</v>
      </c>
      <c r="E86" s="149"/>
    </row>
    <row r="87" spans="2:9" s="85" customFormat="1" ht="15.95" customHeight="1" x14ac:dyDescent="0.25">
      <c r="B87" s="95" t="s">
        <v>247</v>
      </c>
      <c r="C87" s="276"/>
      <c r="D87" s="210">
        <v>71</v>
      </c>
      <c r="E87" s="149"/>
    </row>
    <row r="88" spans="2:9" s="85" customFormat="1" ht="15.95" customHeight="1" x14ac:dyDescent="0.25">
      <c r="B88" s="95" t="s">
        <v>201</v>
      </c>
      <c r="C88" s="276"/>
      <c r="D88" s="210">
        <v>26</v>
      </c>
      <c r="E88" s="149"/>
    </row>
    <row r="89" spans="2:9" s="85" customFormat="1" ht="15.95" customHeight="1" x14ac:dyDescent="0.25">
      <c r="B89" s="95" t="s">
        <v>227</v>
      </c>
      <c r="C89" s="276"/>
      <c r="D89" s="210">
        <v>47</v>
      </c>
      <c r="E89" s="149"/>
    </row>
    <row r="90" spans="2:9" s="85" customFormat="1" ht="15.95" customHeight="1" x14ac:dyDescent="0.25">
      <c r="B90" s="95" t="s">
        <v>96</v>
      </c>
      <c r="C90" s="276"/>
      <c r="D90" s="210">
        <v>80</v>
      </c>
      <c r="E90" s="195"/>
    </row>
    <row r="91" spans="2:9" s="85" customFormat="1" ht="15.95" customHeight="1" x14ac:dyDescent="0.25">
      <c r="B91" s="95" t="s">
        <v>97</v>
      </c>
      <c r="C91" s="276"/>
      <c r="D91" s="210">
        <v>266</v>
      </c>
      <c r="E91" s="212"/>
    </row>
    <row r="92" spans="2:9" s="85" customFormat="1" ht="15.95" customHeight="1" x14ac:dyDescent="0.25">
      <c r="B92" s="95" t="s">
        <v>228</v>
      </c>
      <c r="C92" s="276"/>
      <c r="D92" s="210">
        <v>45</v>
      </c>
      <c r="E92" s="212"/>
    </row>
    <row r="93" spans="2:9" s="85" customFormat="1" ht="15.95" customHeight="1" x14ac:dyDescent="0.25">
      <c r="B93" s="95" t="s">
        <v>98</v>
      </c>
      <c r="C93" s="276"/>
      <c r="D93" s="210">
        <v>78</v>
      </c>
      <c r="E93" s="149"/>
    </row>
    <row r="94" spans="2:9" s="85" customFormat="1" ht="15.95" customHeight="1" x14ac:dyDescent="0.25">
      <c r="B94" s="95" t="s">
        <v>99</v>
      </c>
      <c r="C94" s="276"/>
      <c r="D94" s="210">
        <v>11</v>
      </c>
      <c r="E94" s="149"/>
    </row>
    <row r="95" spans="2:9" s="85" customFormat="1" ht="15.95" customHeight="1" x14ac:dyDescent="0.25">
      <c r="B95" s="95" t="s">
        <v>100</v>
      </c>
      <c r="C95" s="276"/>
      <c r="D95" s="210">
        <v>90</v>
      </c>
      <c r="E95" s="149"/>
    </row>
    <row r="96" spans="2:9" s="85" customFormat="1" ht="15.95" customHeight="1" x14ac:dyDescent="0.25">
      <c r="B96" s="95" t="s">
        <v>101</v>
      </c>
      <c r="C96" s="276"/>
      <c r="D96" s="210">
        <v>125</v>
      </c>
      <c r="E96" s="150"/>
    </row>
    <row r="97" spans="2:9" s="85" customFormat="1" ht="15.95" customHeight="1" x14ac:dyDescent="0.25">
      <c r="B97" s="95" t="s">
        <v>102</v>
      </c>
      <c r="C97" s="276"/>
      <c r="D97" s="210">
        <v>0</v>
      </c>
      <c r="E97" s="149"/>
    </row>
    <row r="98" spans="2:9" s="85" customFormat="1" ht="15.95" customHeight="1" x14ac:dyDescent="0.25">
      <c r="B98" s="95" t="s">
        <v>103</v>
      </c>
      <c r="C98" s="276"/>
      <c r="D98" s="210">
        <v>418</v>
      </c>
      <c r="E98" s="150"/>
    </row>
    <row r="99" spans="2:9" s="85" customFormat="1" ht="15.95" customHeight="1" x14ac:dyDescent="0.25">
      <c r="B99" s="95" t="s">
        <v>104</v>
      </c>
      <c r="C99" s="276"/>
      <c r="D99" s="210">
        <v>182</v>
      </c>
      <c r="E99" s="149"/>
    </row>
    <row r="100" spans="2:9" s="85" customFormat="1" ht="15.95" customHeight="1" x14ac:dyDescent="0.25">
      <c r="B100" s="95" t="s">
        <v>105</v>
      </c>
      <c r="C100" s="276"/>
      <c r="D100" s="210">
        <v>85</v>
      </c>
      <c r="E100" s="149"/>
    </row>
    <row r="101" spans="2:9" s="85" customFormat="1" ht="15.95" customHeight="1" x14ac:dyDescent="0.25">
      <c r="B101" s="95" t="s">
        <v>106</v>
      </c>
      <c r="C101" s="276"/>
      <c r="D101" s="210">
        <v>65</v>
      </c>
      <c r="E101" s="149"/>
    </row>
    <row r="102" spans="2:9" s="85" customFormat="1" ht="15.95" customHeight="1" x14ac:dyDescent="0.25">
      <c r="B102" s="95" t="s">
        <v>107</v>
      </c>
      <c r="C102" s="276"/>
      <c r="D102" s="210">
        <v>182</v>
      </c>
      <c r="E102" s="149"/>
    </row>
    <row r="103" spans="2:9" s="85" customFormat="1" ht="15.95" customHeight="1" x14ac:dyDescent="0.25">
      <c r="B103" s="95" t="s">
        <v>202</v>
      </c>
      <c r="C103" s="276"/>
      <c r="D103" s="210">
        <v>29</v>
      </c>
      <c r="E103" s="149"/>
    </row>
    <row r="104" spans="2:9" s="85" customFormat="1" ht="15.95" customHeight="1" x14ac:dyDescent="0.25">
      <c r="B104" s="146" t="s">
        <v>229</v>
      </c>
      <c r="C104" s="276"/>
      <c r="D104" s="183">
        <v>0</v>
      </c>
      <c r="E104" s="149"/>
    </row>
    <row r="105" spans="2:9" s="68" customFormat="1" ht="19.5" customHeight="1" x14ac:dyDescent="0.25">
      <c r="B105" s="101" t="s">
        <v>17</v>
      </c>
      <c r="C105" s="277"/>
      <c r="D105" s="198">
        <f>SUM(D83:D104)</f>
        <v>2370</v>
      </c>
      <c r="E105" s="221"/>
      <c r="I105" s="85"/>
    </row>
    <row r="106" spans="2:9" ht="12" customHeight="1" x14ac:dyDescent="0.25">
      <c r="B106" s="96"/>
      <c r="C106" s="96"/>
      <c r="D106" s="96"/>
      <c r="E106" s="102"/>
      <c r="I106" s="68"/>
    </row>
    <row r="107" spans="2:9" ht="20.25" customHeight="1" x14ac:dyDescent="0.25">
      <c r="G107" s="196"/>
      <c r="I107" s="68"/>
    </row>
    <row r="108" spans="2:9" ht="15.75" x14ac:dyDescent="0.25">
      <c r="B108" s="266" t="s">
        <v>132</v>
      </c>
      <c r="C108" s="266"/>
      <c r="D108" s="266"/>
      <c r="I108" s="68"/>
    </row>
    <row r="109" spans="2:9" ht="19.5" customHeight="1" x14ac:dyDescent="0.25">
      <c r="B109" s="101" t="s">
        <v>133</v>
      </c>
      <c r="C109" s="273" t="s">
        <v>299</v>
      </c>
      <c r="D109" s="274"/>
    </row>
    <row r="110" spans="2:9" ht="17.25" customHeight="1" x14ac:dyDescent="0.25">
      <c r="B110" s="78" t="s">
        <v>134</v>
      </c>
      <c r="C110" s="271">
        <v>852</v>
      </c>
      <c r="D110" s="272"/>
    </row>
    <row r="111" spans="2:9" ht="20.25" customHeight="1" x14ac:dyDescent="0.25">
      <c r="B111" s="101" t="s">
        <v>17</v>
      </c>
      <c r="C111" s="267">
        <f>SUM(C110:D110)</f>
        <v>852</v>
      </c>
      <c r="D111" s="268"/>
      <c r="E111" s="179"/>
    </row>
    <row r="112" spans="2:9" ht="22.5" customHeight="1" x14ac:dyDescent="0.25"/>
    <row r="113" spans="2:5" ht="15.75" x14ac:dyDescent="0.25">
      <c r="B113" s="282" t="s">
        <v>136</v>
      </c>
      <c r="C113" s="282"/>
      <c r="D113" s="282"/>
    </row>
    <row r="114" spans="2:5" ht="21" customHeight="1" x14ac:dyDescent="0.25">
      <c r="B114" s="101" t="s">
        <v>137</v>
      </c>
      <c r="C114" s="273" t="s">
        <v>299</v>
      </c>
      <c r="D114" s="274"/>
    </row>
    <row r="115" spans="2:5" x14ac:dyDescent="0.25">
      <c r="B115" s="100" t="s">
        <v>123</v>
      </c>
      <c r="C115" s="262">
        <v>20</v>
      </c>
      <c r="D115" s="263"/>
    </row>
    <row r="116" spans="2:5" x14ac:dyDescent="0.25">
      <c r="B116" s="100" t="s">
        <v>124</v>
      </c>
      <c r="C116" s="262">
        <v>321</v>
      </c>
      <c r="D116" s="263"/>
    </row>
    <row r="117" spans="2:5" x14ac:dyDescent="0.25">
      <c r="B117" s="100" t="s">
        <v>125</v>
      </c>
      <c r="C117" s="264">
        <v>2153</v>
      </c>
      <c r="D117" s="265"/>
    </row>
    <row r="118" spans="2:5" x14ac:dyDescent="0.25">
      <c r="B118" s="100" t="s">
        <v>126</v>
      </c>
      <c r="C118" s="262">
        <v>568</v>
      </c>
      <c r="D118" s="263"/>
    </row>
    <row r="119" spans="2:5" x14ac:dyDescent="0.25">
      <c r="B119" s="100" t="s">
        <v>127</v>
      </c>
      <c r="C119" s="262">
        <v>11</v>
      </c>
      <c r="D119" s="263"/>
    </row>
    <row r="120" spans="2:5" x14ac:dyDescent="0.25">
      <c r="B120" s="100" t="s">
        <v>231</v>
      </c>
      <c r="C120" s="262">
        <v>12</v>
      </c>
      <c r="D120" s="263"/>
    </row>
    <row r="121" spans="2:5" ht="18" customHeight="1" x14ac:dyDescent="0.25">
      <c r="B121" s="101" t="s">
        <v>17</v>
      </c>
      <c r="C121" s="267">
        <f>SUM(C115:D120)</f>
        <v>3085</v>
      </c>
      <c r="D121" s="268"/>
      <c r="E121" s="184"/>
    </row>
    <row r="122" spans="2:5" x14ac:dyDescent="0.25">
      <c r="B122" s="78" t="s">
        <v>120</v>
      </c>
      <c r="C122" s="269">
        <f>C121</f>
        <v>3085</v>
      </c>
      <c r="D122" s="270"/>
    </row>
    <row r="123" spans="2:5" x14ac:dyDescent="0.25">
      <c r="B123" s="78" t="s">
        <v>121</v>
      </c>
      <c r="C123" s="269">
        <v>0</v>
      </c>
      <c r="D123" s="270"/>
    </row>
    <row r="124" spans="2:5" x14ac:dyDescent="0.25">
      <c r="B124" s="176"/>
      <c r="C124" s="176"/>
      <c r="D124" s="176"/>
    </row>
    <row r="125" spans="2:5" ht="15.75" x14ac:dyDescent="0.25">
      <c r="B125" s="266" t="s">
        <v>260</v>
      </c>
      <c r="C125" s="266"/>
      <c r="D125" s="266"/>
    </row>
    <row r="126" spans="2:5" ht="26.25" customHeight="1" x14ac:dyDescent="0.25">
      <c r="B126" s="101" t="s">
        <v>261</v>
      </c>
      <c r="C126" s="201" t="s">
        <v>233</v>
      </c>
      <c r="D126" s="81" t="s">
        <v>299</v>
      </c>
    </row>
    <row r="127" spans="2:5" ht="56.25" customHeight="1" x14ac:dyDescent="0.25">
      <c r="B127" s="252" t="s">
        <v>262</v>
      </c>
      <c r="C127" s="202" t="s">
        <v>265</v>
      </c>
      <c r="D127" s="253">
        <v>1</v>
      </c>
    </row>
    <row r="128" spans="2:5" ht="55.5" customHeight="1" x14ac:dyDescent="0.25">
      <c r="B128" s="252" t="s">
        <v>263</v>
      </c>
      <c r="C128" s="202" t="s">
        <v>266</v>
      </c>
      <c r="D128" s="253">
        <v>1</v>
      </c>
    </row>
    <row r="129" spans="2:5" ht="60.75" x14ac:dyDescent="0.25">
      <c r="B129" s="252" t="s">
        <v>264</v>
      </c>
      <c r="C129" s="200" t="s">
        <v>267</v>
      </c>
      <c r="D129" s="253">
        <v>1</v>
      </c>
    </row>
    <row r="130" spans="2:5" x14ac:dyDescent="0.25">
      <c r="B130" s="176"/>
      <c r="C130" s="176"/>
      <c r="D130" s="176"/>
    </row>
    <row r="131" spans="2:5" x14ac:dyDescent="0.25">
      <c r="B131" s="176"/>
      <c r="C131" s="176"/>
      <c r="D131" s="176"/>
    </row>
    <row r="132" spans="2:5" x14ac:dyDescent="0.25">
      <c r="B132" s="176"/>
      <c r="C132" s="176"/>
      <c r="D132" s="176"/>
    </row>
    <row r="133" spans="2:5" x14ac:dyDescent="0.25">
      <c r="B133" s="176"/>
      <c r="C133" s="176"/>
      <c r="D133" s="176"/>
    </row>
    <row r="134" spans="2:5" x14ac:dyDescent="0.25">
      <c r="B134" s="176"/>
      <c r="C134" s="176"/>
      <c r="D134" s="176"/>
    </row>
    <row r="135" spans="2:5" x14ac:dyDescent="0.25">
      <c r="B135" s="176"/>
      <c r="C135" s="176"/>
      <c r="D135" s="176"/>
    </row>
    <row r="137" spans="2:5" ht="15.75" x14ac:dyDescent="0.25">
      <c r="B137" s="283" t="s">
        <v>237</v>
      </c>
      <c r="C137" s="283"/>
      <c r="D137" s="283"/>
      <c r="E137" s="145"/>
    </row>
    <row r="138" spans="2:5" ht="16.5" customHeight="1" x14ac:dyDescent="0.25">
      <c r="B138" s="284" t="s">
        <v>238</v>
      </c>
      <c r="C138" s="284"/>
      <c r="D138" s="284"/>
      <c r="E138" s="83"/>
    </row>
    <row r="139" spans="2:5" ht="15.75" customHeight="1" x14ac:dyDescent="0.25">
      <c r="B139" s="284" t="s">
        <v>184</v>
      </c>
      <c r="C139" s="284"/>
      <c r="D139" s="284"/>
      <c r="E139" s="83"/>
    </row>
    <row r="140" spans="2:5" x14ac:dyDescent="0.25">
      <c r="B140" s="281"/>
      <c r="C140" s="281"/>
      <c r="D140" s="281"/>
      <c r="E140" s="83"/>
    </row>
  </sheetData>
  <sortState xmlns:xlrd2="http://schemas.microsoft.com/office/spreadsheetml/2017/richdata2" ref="B34:D40">
    <sortCondition ref="B34:B40"/>
  </sortState>
  <mergeCells count="64">
    <mergeCell ref="E12:H12"/>
    <mergeCell ref="C46:D46"/>
    <mergeCell ref="B1:D1"/>
    <mergeCell ref="B3:D3"/>
    <mergeCell ref="B10:D10"/>
    <mergeCell ref="E13:G14"/>
    <mergeCell ref="C47:D47"/>
    <mergeCell ref="C48:D48"/>
    <mergeCell ref="C56:D56"/>
    <mergeCell ref="C49:D49"/>
    <mergeCell ref="C50:D50"/>
    <mergeCell ref="C54:D54"/>
    <mergeCell ref="C55:D55"/>
    <mergeCell ref="B140:D140"/>
    <mergeCell ref="B17:D17"/>
    <mergeCell ref="B26:D26"/>
    <mergeCell ref="B113:D113"/>
    <mergeCell ref="B32:D32"/>
    <mergeCell ref="B81:D81"/>
    <mergeCell ref="B137:D137"/>
    <mergeCell ref="B45:D45"/>
    <mergeCell ref="B139:D139"/>
    <mergeCell ref="B138:D138"/>
    <mergeCell ref="C53:D53"/>
    <mergeCell ref="B108:D108"/>
    <mergeCell ref="C51:D51"/>
    <mergeCell ref="C52:D52"/>
    <mergeCell ref="C79:D79"/>
    <mergeCell ref="C59:D59"/>
    <mergeCell ref="B58:D58"/>
    <mergeCell ref="C109:D10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6:D76"/>
    <mergeCell ref="C77:D77"/>
    <mergeCell ref="C78:D78"/>
    <mergeCell ref="C110:D110"/>
    <mergeCell ref="C111:D111"/>
    <mergeCell ref="C114:D114"/>
    <mergeCell ref="C115:D115"/>
    <mergeCell ref="C83:C105"/>
    <mergeCell ref="C116:D116"/>
    <mergeCell ref="C117:D117"/>
    <mergeCell ref="C118:D118"/>
    <mergeCell ref="C119:D119"/>
    <mergeCell ref="B125:D125"/>
    <mergeCell ref="C120:D120"/>
    <mergeCell ref="C121:D121"/>
    <mergeCell ref="C122:D122"/>
    <mergeCell ref="C123:D123"/>
    <mergeCell ref="C71:D71"/>
    <mergeCell ref="C72:D72"/>
    <mergeCell ref="C73:D73"/>
    <mergeCell ref="C74:D74"/>
    <mergeCell ref="C75:D75"/>
  </mergeCells>
  <pageMargins left="0.78740157480314965" right="0.70866141732283472" top="0.61" bottom="0.19" header="0.39370078740157483" footer="0.15748031496062992"/>
  <pageSetup paperSize="9" scale="77" firstPageNumber="0" fitToHeight="0" orientation="portrait" useFirstPageNumber="1" horizontalDpi="300" verticalDpi="300" r:id="rId1"/>
  <rowBreaks count="4" manualBreakCount="4">
    <brk id="31" min="1" max="2" man="1"/>
    <brk id="80" min="1" max="2" man="1"/>
    <brk id="106" min="1" max="2" man="1"/>
    <brk id="80" min="1" max="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rgb="FF296D6D"/>
    <pageSetUpPr fitToPage="1"/>
  </sheetPr>
  <dimension ref="A1:N67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D12" sqref="D12"/>
    </sheetView>
  </sheetViews>
  <sheetFormatPr defaultColWidth="9" defaultRowHeight="15" x14ac:dyDescent="0.25"/>
  <cols>
    <col min="1" max="1" width="1.85546875" style="67" customWidth="1"/>
    <col min="2" max="2" width="90.140625" style="77" customWidth="1"/>
    <col min="3" max="3" width="20.7109375" style="76" customWidth="1"/>
    <col min="4" max="4" width="19.7109375" style="76" customWidth="1"/>
    <col min="5" max="5" width="9" style="67"/>
    <col min="6" max="6" width="9.42578125" style="67" bestFit="1" customWidth="1"/>
    <col min="7" max="16384" width="9" style="67"/>
  </cols>
  <sheetData>
    <row r="1" spans="1:14" ht="11.45" customHeight="1" x14ac:dyDescent="0.25"/>
    <row r="2" spans="1:14" ht="101.45" customHeight="1" x14ac:dyDescent="0.25">
      <c r="B2" s="290"/>
      <c r="C2" s="290"/>
      <c r="D2" s="290"/>
    </row>
    <row r="3" spans="1:14" ht="22.9" customHeight="1" x14ac:dyDescent="0.25">
      <c r="B3" s="291" t="s">
        <v>141</v>
      </c>
      <c r="C3" s="291"/>
      <c r="D3" s="291"/>
    </row>
    <row r="4" spans="1:14" s="71" customFormat="1" ht="27.6" customHeight="1" x14ac:dyDescent="0.25">
      <c r="A4" s="67"/>
      <c r="B4" s="80" t="s">
        <v>142</v>
      </c>
      <c r="C4" s="80" t="s">
        <v>143</v>
      </c>
      <c r="D4" s="141" t="s">
        <v>301</v>
      </c>
      <c r="E4" s="216"/>
    </row>
    <row r="5" spans="1:14" s="88" customFormat="1" ht="26.1" customHeight="1" x14ac:dyDescent="0.25">
      <c r="B5" s="73" t="s">
        <v>144</v>
      </c>
      <c r="C5" s="90">
        <v>0.9</v>
      </c>
      <c r="D5" s="177">
        <f>IFERROR((D6/D7),"")</f>
        <v>0.90866752910737392</v>
      </c>
    </row>
    <row r="6" spans="1:14" s="89" customFormat="1" ht="26.1" customHeight="1" x14ac:dyDescent="0.25">
      <c r="B6" s="74" t="s">
        <v>145</v>
      </c>
      <c r="C6" s="72"/>
      <c r="D6" s="235">
        <v>3512</v>
      </c>
      <c r="E6" s="126"/>
    </row>
    <row r="7" spans="1:14" s="89" customFormat="1" ht="26.1" customHeight="1" x14ac:dyDescent="0.25">
      <c r="B7" s="74" t="s">
        <v>146</v>
      </c>
      <c r="C7" s="72"/>
      <c r="D7" s="236">
        <f>146*31-661</f>
        <v>3865</v>
      </c>
      <c r="E7" s="126"/>
    </row>
    <row r="8" spans="1:14" s="88" customFormat="1" ht="26.1" customHeight="1" x14ac:dyDescent="0.25">
      <c r="B8" s="73" t="s">
        <v>147</v>
      </c>
      <c r="C8" s="90" t="s">
        <v>269</v>
      </c>
      <c r="D8" s="178">
        <f>IFERROR((D9/D10),"")</f>
        <v>4.9256661991584849</v>
      </c>
    </row>
    <row r="9" spans="1:14" s="89" customFormat="1" ht="26.1" customHeight="1" x14ac:dyDescent="0.25">
      <c r="B9" s="74" t="s">
        <v>148</v>
      </c>
      <c r="C9" s="72"/>
      <c r="D9" s="235">
        <f>D6</f>
        <v>3512</v>
      </c>
      <c r="E9" s="126"/>
      <c r="F9" s="111"/>
    </row>
    <row r="10" spans="1:14" s="89" customFormat="1" ht="26.1" customHeight="1" x14ac:dyDescent="0.25">
      <c r="B10" s="74" t="s">
        <v>149</v>
      </c>
      <c r="C10" s="72"/>
      <c r="D10" s="237">
        <v>713</v>
      </c>
      <c r="E10" s="126"/>
    </row>
    <row r="11" spans="1:14" s="88" customFormat="1" ht="26.1" customHeight="1" x14ac:dyDescent="0.25">
      <c r="B11" s="73" t="s">
        <v>150</v>
      </c>
      <c r="C11" s="79" t="s">
        <v>270</v>
      </c>
      <c r="D11" s="178">
        <v>11.89</v>
      </c>
      <c r="E11" s="126"/>
      <c r="F11" s="126"/>
      <c r="G11" s="126"/>
      <c r="H11" s="126"/>
      <c r="I11" s="126"/>
      <c r="J11" s="126"/>
      <c r="K11" s="126"/>
      <c r="L11" s="126"/>
      <c r="M11" s="126"/>
      <c r="N11" s="126"/>
    </row>
    <row r="12" spans="1:14" s="89" customFormat="1" ht="26.1" customHeight="1" x14ac:dyDescent="0.25">
      <c r="B12" s="74" t="s">
        <v>53</v>
      </c>
      <c r="C12" s="72"/>
      <c r="D12" s="238">
        <f>D5</f>
        <v>0.90866752910737392</v>
      </c>
      <c r="E12" s="223"/>
    </row>
    <row r="13" spans="1:14" s="89" customFormat="1" ht="26.1" customHeight="1" x14ac:dyDescent="0.25">
      <c r="B13" s="74" t="s">
        <v>151</v>
      </c>
      <c r="C13" s="72"/>
      <c r="D13" s="239">
        <f>D8</f>
        <v>4.9256661991584849</v>
      </c>
    </row>
    <row r="14" spans="1:14" s="89" customFormat="1" ht="26.1" customHeight="1" x14ac:dyDescent="0.3">
      <c r="B14" s="73" t="s">
        <v>204</v>
      </c>
      <c r="C14" s="90" t="s">
        <v>130</v>
      </c>
      <c r="D14" s="182">
        <f>IFERROR((D15/D16),"")</f>
        <v>2.0833333333333332E-2</v>
      </c>
      <c r="E14" s="224"/>
    </row>
    <row r="15" spans="1:14" s="89" customFormat="1" ht="26.1" customHeight="1" x14ac:dyDescent="0.25">
      <c r="B15" s="74" t="s">
        <v>152</v>
      </c>
      <c r="C15" s="72"/>
      <c r="D15" s="235">
        <v>2</v>
      </c>
      <c r="F15" s="112"/>
    </row>
    <row r="16" spans="1:14" s="89" customFormat="1" ht="26.1" customHeight="1" x14ac:dyDescent="0.25">
      <c r="B16" s="225" t="s">
        <v>153</v>
      </c>
      <c r="C16" s="72"/>
      <c r="D16" s="235">
        <v>96</v>
      </c>
      <c r="E16" s="126"/>
    </row>
    <row r="17" spans="2:5" s="88" customFormat="1" ht="26.1" customHeight="1" x14ac:dyDescent="0.25">
      <c r="B17" s="73" t="s">
        <v>205</v>
      </c>
      <c r="C17" s="90" t="s">
        <v>271</v>
      </c>
      <c r="D17" s="177">
        <f>D18/D19</f>
        <v>5.9288537549407112E-2</v>
      </c>
    </row>
    <row r="18" spans="2:5" s="89" customFormat="1" ht="26.1" customHeight="1" x14ac:dyDescent="0.25">
      <c r="B18" s="74" t="s">
        <v>154</v>
      </c>
      <c r="C18" s="72"/>
      <c r="D18" s="235">
        <v>45</v>
      </c>
      <c r="E18" s="126"/>
    </row>
    <row r="19" spans="2:5" s="89" customFormat="1" ht="26.1" customHeight="1" x14ac:dyDescent="0.25">
      <c r="B19" s="74" t="s">
        <v>155</v>
      </c>
      <c r="C19" s="72"/>
      <c r="D19" s="235">
        <v>759</v>
      </c>
      <c r="E19" s="126"/>
    </row>
    <row r="20" spans="2:5" s="88" customFormat="1" ht="26.1" customHeight="1" x14ac:dyDescent="0.25">
      <c r="B20" s="73" t="s">
        <v>156</v>
      </c>
      <c r="C20" s="90" t="s">
        <v>272</v>
      </c>
      <c r="D20" s="292" t="s">
        <v>235</v>
      </c>
    </row>
    <row r="21" spans="2:5" s="89" customFormat="1" ht="26.1" customHeight="1" x14ac:dyDescent="0.25">
      <c r="B21" s="74" t="s">
        <v>157</v>
      </c>
      <c r="C21" s="109" t="s">
        <v>216</v>
      </c>
      <c r="D21" s="293"/>
    </row>
    <row r="22" spans="2:5" s="89" customFormat="1" ht="26.1" customHeight="1" x14ac:dyDescent="0.25">
      <c r="B22" s="74" t="s">
        <v>158</v>
      </c>
      <c r="C22" s="109" t="s">
        <v>216</v>
      </c>
      <c r="D22" s="294"/>
    </row>
    <row r="23" spans="2:5" s="89" customFormat="1" ht="31.5" x14ac:dyDescent="0.25">
      <c r="B23" s="73" t="s">
        <v>159</v>
      </c>
      <c r="C23" s="90" t="s">
        <v>128</v>
      </c>
      <c r="D23" s="177">
        <f>IFERROR((D24/D25),"")</f>
        <v>0</v>
      </c>
    </row>
    <row r="24" spans="2:5" s="89" customFormat="1" ht="26.1" customHeight="1" x14ac:dyDescent="0.25">
      <c r="B24" s="74" t="s">
        <v>160</v>
      </c>
      <c r="C24" s="79"/>
      <c r="D24" s="78">
        <v>0</v>
      </c>
    </row>
    <row r="25" spans="2:5" s="89" customFormat="1" ht="26.1" customHeight="1" x14ac:dyDescent="0.25">
      <c r="B25" s="74" t="s">
        <v>161</v>
      </c>
      <c r="C25" s="79"/>
      <c r="D25" s="78">
        <v>266</v>
      </c>
      <c r="E25" s="221"/>
    </row>
    <row r="26" spans="2:5" s="89" customFormat="1" ht="31.5" x14ac:dyDescent="0.25">
      <c r="B26" s="73" t="s">
        <v>273</v>
      </c>
      <c r="C26" s="79" t="s">
        <v>129</v>
      </c>
      <c r="D26" s="177">
        <f>IFERROR((D27/D28),"")</f>
        <v>1</v>
      </c>
    </row>
    <row r="27" spans="2:5" s="89" customFormat="1" ht="26.1" customHeight="1" x14ac:dyDescent="0.25">
      <c r="B27" s="74" t="s">
        <v>162</v>
      </c>
      <c r="C27" s="79"/>
      <c r="D27" s="199">
        <v>838</v>
      </c>
    </row>
    <row r="28" spans="2:5" s="89" customFormat="1" ht="26.1" customHeight="1" x14ac:dyDescent="0.25">
      <c r="B28" s="74" t="s">
        <v>232</v>
      </c>
      <c r="C28" s="79"/>
      <c r="D28" s="240">
        <v>838</v>
      </c>
      <c r="E28" s="126"/>
    </row>
    <row r="29" spans="2:5" s="89" customFormat="1" ht="37.5" customHeight="1" x14ac:dyDescent="0.25">
      <c r="B29" s="250" t="s">
        <v>274</v>
      </c>
      <c r="C29" s="90" t="s">
        <v>275</v>
      </c>
      <c r="D29" s="177">
        <f>IFERROR((D30/D31),"")</f>
        <v>0.11731843575418995</v>
      </c>
    </row>
    <row r="30" spans="2:5" s="89" customFormat="1" ht="26.1" customHeight="1" x14ac:dyDescent="0.25">
      <c r="B30" s="74" t="s">
        <v>296</v>
      </c>
      <c r="C30" s="79"/>
      <c r="D30" s="235">
        <v>42</v>
      </c>
      <c r="E30" s="126"/>
    </row>
    <row r="31" spans="2:5" s="89" customFormat="1" ht="26.1" customHeight="1" x14ac:dyDescent="0.25">
      <c r="B31" s="74" t="s">
        <v>276</v>
      </c>
      <c r="C31" s="79"/>
      <c r="D31" s="235">
        <v>358</v>
      </c>
    </row>
    <row r="32" spans="2:5" s="89" customFormat="1" ht="31.5" x14ac:dyDescent="0.25">
      <c r="B32" s="250" t="s">
        <v>277</v>
      </c>
      <c r="C32" s="90" t="s">
        <v>278</v>
      </c>
      <c r="D32" s="297" t="s">
        <v>298</v>
      </c>
    </row>
    <row r="33" spans="2:4" s="89" customFormat="1" ht="26.1" customHeight="1" x14ac:dyDescent="0.25">
      <c r="B33" s="74" t="s">
        <v>296</v>
      </c>
      <c r="C33" s="79"/>
      <c r="D33" s="298"/>
    </row>
    <row r="34" spans="2:4" s="89" customFormat="1" ht="26.1" customHeight="1" x14ac:dyDescent="0.25">
      <c r="B34" s="74" t="s">
        <v>276</v>
      </c>
      <c r="C34" s="79"/>
      <c r="D34" s="299"/>
    </row>
    <row r="35" spans="2:4" s="89" customFormat="1" ht="31.5" x14ac:dyDescent="0.25">
      <c r="B35" s="250" t="s">
        <v>279</v>
      </c>
      <c r="C35" s="79" t="s">
        <v>282</v>
      </c>
      <c r="D35" s="177">
        <f>IFERROR((D36/D37),"")</f>
        <v>1</v>
      </c>
    </row>
    <row r="36" spans="2:4" s="89" customFormat="1" ht="26.1" customHeight="1" x14ac:dyDescent="0.25">
      <c r="B36" s="74" t="s">
        <v>280</v>
      </c>
      <c r="C36" s="79"/>
      <c r="D36" s="78">
        <v>879</v>
      </c>
    </row>
    <row r="37" spans="2:4" s="89" customFormat="1" ht="26.1" customHeight="1" x14ac:dyDescent="0.25">
      <c r="B37" s="74" t="s">
        <v>281</v>
      </c>
      <c r="C37" s="79"/>
      <c r="D37" s="78">
        <v>879</v>
      </c>
    </row>
    <row r="38" spans="2:4" s="89" customFormat="1" ht="47.25" x14ac:dyDescent="0.25">
      <c r="B38" s="181" t="s">
        <v>283</v>
      </c>
      <c r="C38" s="79" t="s">
        <v>282</v>
      </c>
      <c r="D38" s="182">
        <f>IFERROR((D39/D40),"")</f>
        <v>1</v>
      </c>
    </row>
    <row r="39" spans="2:4" s="89" customFormat="1" ht="33" customHeight="1" x14ac:dyDescent="0.25">
      <c r="B39" s="251" t="s">
        <v>284</v>
      </c>
      <c r="C39" s="75"/>
      <c r="D39" s="199">
        <v>879</v>
      </c>
    </row>
    <row r="40" spans="2:4" s="89" customFormat="1" ht="26.1" customHeight="1" x14ac:dyDescent="0.25">
      <c r="B40" s="74" t="s">
        <v>285</v>
      </c>
      <c r="C40" s="75"/>
      <c r="D40" s="199">
        <v>879</v>
      </c>
    </row>
    <row r="41" spans="2:4" s="89" customFormat="1" ht="34.5" customHeight="1" x14ac:dyDescent="0.25">
      <c r="B41" s="73" t="s">
        <v>286</v>
      </c>
      <c r="C41" s="79" t="s">
        <v>131</v>
      </c>
      <c r="D41" s="177">
        <f>IFERROR((D42/D43),"")</f>
        <v>0.99741267787839583</v>
      </c>
    </row>
    <row r="42" spans="2:4" s="89" customFormat="1" ht="26.25" customHeight="1" x14ac:dyDescent="0.25">
      <c r="B42" s="74" t="s">
        <v>287</v>
      </c>
      <c r="C42" s="79"/>
      <c r="D42" s="199">
        <v>771</v>
      </c>
    </row>
    <row r="43" spans="2:4" ht="26.25" customHeight="1" x14ac:dyDescent="0.25">
      <c r="B43" s="74" t="s">
        <v>288</v>
      </c>
      <c r="C43" s="79"/>
      <c r="D43" s="240">
        <v>773</v>
      </c>
    </row>
    <row r="44" spans="2:4" ht="33.75" customHeight="1" x14ac:dyDescent="0.25">
      <c r="B44" s="73" t="s">
        <v>289</v>
      </c>
      <c r="C44" s="79" t="s">
        <v>290</v>
      </c>
      <c r="D44" s="177">
        <f>IFERROR((D45/D46),"")</f>
        <v>5.3859401525668501E-4</v>
      </c>
    </row>
    <row r="45" spans="2:4" ht="25.5" customHeight="1" x14ac:dyDescent="0.25">
      <c r="B45" s="74" t="s">
        <v>291</v>
      </c>
      <c r="C45" s="79"/>
      <c r="D45" s="254">
        <v>605.37</v>
      </c>
    </row>
    <row r="46" spans="2:4" ht="26.25" customHeight="1" x14ac:dyDescent="0.25">
      <c r="B46" s="74" t="s">
        <v>292</v>
      </c>
      <c r="C46" s="79"/>
      <c r="D46" s="254">
        <v>1123982.04</v>
      </c>
    </row>
    <row r="47" spans="2:4" ht="33" customHeight="1" x14ac:dyDescent="0.25">
      <c r="B47" s="250" t="s">
        <v>293</v>
      </c>
      <c r="C47" s="79" t="s">
        <v>268</v>
      </c>
      <c r="D47" s="182">
        <f>IFERROR((D48/D49),"")</f>
        <v>1.019047619047619</v>
      </c>
    </row>
    <row r="48" spans="2:4" ht="25.5" customHeight="1" x14ac:dyDescent="0.25">
      <c r="B48" s="74" t="s">
        <v>294</v>
      </c>
      <c r="C48" s="75"/>
      <c r="D48" s="199">
        <v>107</v>
      </c>
    </row>
    <row r="49" spans="2:4" ht="25.5" customHeight="1" x14ac:dyDescent="0.25">
      <c r="B49" s="74" t="s">
        <v>295</v>
      </c>
      <c r="C49" s="75"/>
      <c r="D49" s="199">
        <v>105</v>
      </c>
    </row>
    <row r="50" spans="2:4" ht="15.75" x14ac:dyDescent="0.25">
      <c r="B50" s="192"/>
      <c r="C50" s="105"/>
      <c r="D50" s="193"/>
    </row>
    <row r="51" spans="2:4" x14ac:dyDescent="0.25">
      <c r="B51" s="295" t="s">
        <v>302</v>
      </c>
      <c r="C51" s="295"/>
      <c r="D51" s="295"/>
    </row>
    <row r="52" spans="2:4" x14ac:dyDescent="0.25">
      <c r="B52" s="67"/>
      <c r="C52" s="67"/>
      <c r="D52" s="67"/>
    </row>
    <row r="53" spans="2:4" x14ac:dyDescent="0.25">
      <c r="B53" s="67"/>
      <c r="C53" s="67"/>
      <c r="D53" s="67"/>
    </row>
    <row r="54" spans="2:4" ht="25.5" customHeight="1" x14ac:dyDescent="0.25">
      <c r="B54" s="67"/>
      <c r="C54" s="67"/>
      <c r="D54" s="67"/>
    </row>
    <row r="55" spans="2:4" ht="36.75" customHeight="1" x14ac:dyDescent="0.25">
      <c r="B55" s="67"/>
      <c r="C55" s="67"/>
      <c r="D55" s="67"/>
    </row>
    <row r="56" spans="2:4" x14ac:dyDescent="0.25">
      <c r="B56" s="296" t="s">
        <v>303</v>
      </c>
      <c r="C56" s="296"/>
      <c r="D56" s="296"/>
    </row>
    <row r="57" spans="2:4" x14ac:dyDescent="0.25">
      <c r="B57" s="103"/>
      <c r="C57" s="103"/>
      <c r="D57" s="103"/>
    </row>
    <row r="65" spans="2:4" ht="15.75" x14ac:dyDescent="0.25">
      <c r="B65" s="283" t="s">
        <v>237</v>
      </c>
      <c r="C65" s="283"/>
      <c r="D65" s="283"/>
    </row>
    <row r="66" spans="2:4" x14ac:dyDescent="0.25">
      <c r="B66" s="284" t="s">
        <v>238</v>
      </c>
      <c r="C66" s="284"/>
      <c r="D66" s="284"/>
    </row>
    <row r="67" spans="2:4" x14ac:dyDescent="0.25">
      <c r="B67" s="284" t="s">
        <v>184</v>
      </c>
      <c r="C67" s="284"/>
      <c r="D67" s="284"/>
    </row>
  </sheetData>
  <mergeCells count="9">
    <mergeCell ref="B67:D67"/>
    <mergeCell ref="B65:D65"/>
    <mergeCell ref="B66:D66"/>
    <mergeCell ref="B2:D2"/>
    <mergeCell ref="B3:D3"/>
    <mergeCell ref="D20:D22"/>
    <mergeCell ref="B51:D51"/>
    <mergeCell ref="B56:D56"/>
    <mergeCell ref="D32:D34"/>
  </mergeCells>
  <pageMargins left="0.77" right="0.64" top="0.5" bottom="0.55000000000000004" header="0.34" footer="0.44"/>
  <pageSetup paperSize="9" scale="68" firstPageNumber="0" fitToHeight="0" orientation="portrait" useFirstPageNumber="1" horizontalDpi="300" verticalDpi="300" r:id="rId1"/>
  <rowBreaks count="1" manualBreakCount="1">
    <brk id="34" min="1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tabColor rgb="FF296D6D"/>
  </sheetPr>
  <dimension ref="B1:Y105"/>
  <sheetViews>
    <sheetView showGridLines="0" view="pageBreakPreview" zoomScale="90" zoomScaleNormal="80" zoomScaleSheetLayoutView="90" workbookViewId="0">
      <pane ySplit="3" topLeftCell="A4" activePane="bottomLeft" state="frozen"/>
      <selection pane="bottomLeft" activeCell="F84" sqref="F84"/>
    </sheetView>
  </sheetViews>
  <sheetFormatPr defaultColWidth="9" defaultRowHeight="15" x14ac:dyDescent="0.25"/>
  <cols>
    <col min="1" max="1" width="2.28515625" style="67" customWidth="1"/>
    <col min="2" max="2" width="78.7109375" style="67" customWidth="1"/>
    <col min="3" max="3" width="18.28515625" style="67" customWidth="1"/>
    <col min="4" max="4" width="21.85546875" style="67" bestFit="1" customWidth="1"/>
    <col min="5" max="7" width="21.85546875" style="67" customWidth="1"/>
    <col min="8" max="8" width="10" style="67" customWidth="1"/>
    <col min="9" max="9" width="0" style="67" hidden="1" customWidth="1"/>
    <col min="10" max="10" width="3.85546875" style="67" hidden="1" customWidth="1"/>
    <col min="11" max="11" width="1.140625" style="67" customWidth="1"/>
    <col min="12" max="12" width="2.140625" style="67" customWidth="1"/>
    <col min="13" max="13" width="10.28515625" style="67" customWidth="1"/>
    <col min="14" max="14" width="15.140625" style="67" customWidth="1"/>
    <col min="15" max="15" width="9" style="67"/>
    <col min="16" max="16" width="12.42578125" style="67" customWidth="1"/>
    <col min="17" max="16384" width="9" style="67"/>
  </cols>
  <sheetData>
    <row r="1" spans="2:25" ht="10.5" customHeight="1" x14ac:dyDescent="0.25"/>
    <row r="2" spans="2:25" ht="90" customHeight="1" x14ac:dyDescent="0.25">
      <c r="B2" s="314"/>
      <c r="C2" s="314"/>
      <c r="D2" s="314"/>
      <c r="E2" s="85"/>
      <c r="F2" s="85"/>
      <c r="G2" s="85"/>
    </row>
    <row r="3" spans="2:25" ht="28.5" customHeight="1" x14ac:dyDescent="0.25">
      <c r="B3" s="319" t="s">
        <v>163</v>
      </c>
      <c r="C3" s="320"/>
      <c r="D3" s="321"/>
      <c r="E3" s="153"/>
      <c r="F3" s="153"/>
      <c r="G3" s="153"/>
    </row>
    <row r="4" spans="2:25" ht="9" customHeight="1" x14ac:dyDescent="0.25">
      <c r="B4" s="91"/>
      <c r="C4" s="91"/>
      <c r="D4" s="92"/>
      <c r="E4" s="92"/>
      <c r="F4" s="92"/>
      <c r="G4" s="92"/>
    </row>
    <row r="5" spans="2:25" ht="22.15" customHeight="1" x14ac:dyDescent="0.25">
      <c r="B5" s="317" t="s">
        <v>185</v>
      </c>
      <c r="C5" s="317"/>
      <c r="D5" s="317"/>
      <c r="E5" s="154"/>
      <c r="F5" s="154"/>
      <c r="G5" s="154"/>
    </row>
    <row r="6" spans="2:25" s="70" customFormat="1" ht="22.15" customHeight="1" x14ac:dyDescent="0.25">
      <c r="B6" s="318" t="s">
        <v>61</v>
      </c>
      <c r="C6" s="318"/>
      <c r="D6" s="122" t="s">
        <v>301</v>
      </c>
      <c r="E6" s="155"/>
      <c r="F6" s="155"/>
      <c r="G6" s="155"/>
      <c r="H6" s="118"/>
      <c r="I6" s="118"/>
      <c r="J6" s="118"/>
      <c r="K6" s="118"/>
      <c r="L6" s="118"/>
      <c r="M6" s="118"/>
      <c r="N6" s="118"/>
      <c r="W6" s="67"/>
      <c r="X6" s="67"/>
      <c r="Y6" s="67"/>
    </row>
    <row r="7" spans="2:25" ht="22.15" customHeight="1" x14ac:dyDescent="0.25">
      <c r="B7" s="307" t="s">
        <v>115</v>
      </c>
      <c r="C7" s="307"/>
      <c r="D7" s="208">
        <v>0.83299999999999996</v>
      </c>
      <c r="E7" s="156"/>
      <c r="F7" s="156"/>
      <c r="G7" s="156"/>
      <c r="H7" s="187"/>
      <c r="I7" s="185"/>
      <c r="J7" s="185"/>
      <c r="K7" s="185"/>
      <c r="L7" s="185"/>
      <c r="M7" s="187"/>
      <c r="N7" s="119"/>
      <c r="O7" s="143"/>
      <c r="P7" s="99"/>
      <c r="Q7" s="107"/>
    </row>
    <row r="8" spans="2:25" ht="22.15" customHeight="1" x14ac:dyDescent="0.25">
      <c r="B8" s="307" t="s">
        <v>116</v>
      </c>
      <c r="C8" s="307"/>
      <c r="D8" s="241">
        <v>0</v>
      </c>
      <c r="E8" s="157"/>
      <c r="F8" s="157"/>
      <c r="G8" s="157"/>
      <c r="H8" s="187"/>
      <c r="I8" s="185"/>
      <c r="J8" s="185"/>
      <c r="K8" s="185"/>
      <c r="L8" s="185"/>
      <c r="M8" s="229"/>
      <c r="N8" s="119"/>
      <c r="O8" s="142"/>
      <c r="Q8" s="107"/>
      <c r="W8" s="128"/>
      <c r="X8" s="129"/>
      <c r="Y8" s="130"/>
    </row>
    <row r="9" spans="2:25" ht="22.15" customHeight="1" x14ac:dyDescent="0.25">
      <c r="B9" s="307" t="s">
        <v>109</v>
      </c>
      <c r="C9" s="307"/>
      <c r="D9" s="241">
        <v>0.94089999999999996</v>
      </c>
      <c r="E9" s="157"/>
      <c r="F9" s="157"/>
      <c r="G9" s="157"/>
      <c r="H9" s="187"/>
      <c r="I9" s="185"/>
      <c r="J9" s="185"/>
      <c r="K9" s="185"/>
      <c r="L9" s="185"/>
      <c r="M9" s="187"/>
      <c r="N9" s="119"/>
      <c r="O9" s="143"/>
      <c r="P9" s="99"/>
      <c r="Q9" s="107"/>
      <c r="W9" s="131"/>
      <c r="X9" s="132"/>
      <c r="Y9" s="133"/>
    </row>
    <row r="10" spans="2:25" ht="22.15" customHeight="1" x14ac:dyDescent="0.25">
      <c r="B10" s="307" t="s">
        <v>110</v>
      </c>
      <c r="C10" s="307"/>
      <c r="D10" s="241">
        <v>0</v>
      </c>
      <c r="E10" s="157"/>
      <c r="F10" s="157"/>
      <c r="G10" s="157"/>
      <c r="H10" s="187"/>
      <c r="I10" s="185"/>
      <c r="J10" s="185"/>
      <c r="K10" s="185"/>
      <c r="L10" s="185"/>
      <c r="M10" s="228"/>
      <c r="N10" s="119"/>
      <c r="O10" s="142"/>
      <c r="Q10" s="107"/>
      <c r="W10" s="134"/>
      <c r="X10" s="135"/>
      <c r="Y10" s="136"/>
    </row>
    <row r="11" spans="2:25" ht="22.15" customHeight="1" x14ac:dyDescent="0.25">
      <c r="B11" s="305" t="s">
        <v>207</v>
      </c>
      <c r="C11" s="306"/>
      <c r="D11" s="241">
        <v>0.96560000000000001</v>
      </c>
      <c r="E11" s="157"/>
      <c r="F11" s="157"/>
      <c r="G11" s="157"/>
      <c r="H11" s="187"/>
      <c r="I11" s="185"/>
      <c r="J11" s="185"/>
      <c r="K11" s="185"/>
      <c r="L11" s="185"/>
      <c r="M11" s="187"/>
      <c r="N11" s="119"/>
      <c r="O11" s="143"/>
      <c r="P11" s="99"/>
      <c r="Q11" s="107"/>
    </row>
    <row r="12" spans="2:25" s="70" customFormat="1" ht="22.15" customHeight="1" x14ac:dyDescent="0.25">
      <c r="B12" s="324" t="s">
        <v>74</v>
      </c>
      <c r="C12" s="324"/>
      <c r="D12" s="123">
        <f>'[1]Indicadores de Desempenho'!D5</f>
        <v>0.88540540540540535</v>
      </c>
      <c r="E12" s="158"/>
      <c r="F12" s="175"/>
      <c r="G12" s="175"/>
      <c r="H12" s="231"/>
      <c r="I12" s="213"/>
      <c r="J12" s="214"/>
      <c r="K12" s="214"/>
      <c r="L12" s="214"/>
      <c r="M12" s="232"/>
      <c r="N12" s="233"/>
    </row>
    <row r="13" spans="2:25" ht="19.5" customHeight="1" x14ac:dyDescent="0.25">
      <c r="B13" s="91"/>
      <c r="C13" s="91"/>
      <c r="D13" s="92"/>
      <c r="E13" s="92"/>
      <c r="F13" s="92"/>
      <c r="G13" s="92"/>
    </row>
    <row r="14" spans="2:25" s="70" customFormat="1" ht="18.600000000000001" customHeight="1" x14ac:dyDescent="0.25">
      <c r="B14" s="315" t="s">
        <v>187</v>
      </c>
      <c r="C14" s="315"/>
      <c r="D14" s="315"/>
      <c r="E14" s="159"/>
      <c r="F14" s="159"/>
      <c r="G14" s="159"/>
    </row>
    <row r="15" spans="2:25" s="70" customFormat="1" ht="18.600000000000001" customHeight="1" x14ac:dyDescent="0.25">
      <c r="B15" s="318" t="s">
        <v>61</v>
      </c>
      <c r="C15" s="318"/>
      <c r="D15" s="122" t="s">
        <v>301</v>
      </c>
      <c r="E15" s="155"/>
      <c r="F15" s="155"/>
      <c r="G15" s="155"/>
      <c r="H15" s="118"/>
      <c r="I15" s="118"/>
      <c r="J15" s="118"/>
      <c r="K15" s="118"/>
      <c r="L15" s="118"/>
      <c r="M15" s="118"/>
      <c r="N15" s="118"/>
      <c r="S15" s="137"/>
      <c r="T15" s="137"/>
    </row>
    <row r="16" spans="2:25" ht="22.15" customHeight="1" x14ac:dyDescent="0.25">
      <c r="B16" s="307" t="s">
        <v>115</v>
      </c>
      <c r="C16" s="307"/>
      <c r="D16" s="242">
        <v>2.0699999999999998</v>
      </c>
      <c r="E16" s="160"/>
      <c r="F16" s="160"/>
      <c r="G16" s="160"/>
      <c r="H16" s="187"/>
      <c r="I16" s="187"/>
      <c r="J16" s="187"/>
      <c r="K16" s="187"/>
      <c r="L16" s="187"/>
      <c r="M16" s="186"/>
      <c r="N16" s="119"/>
      <c r="O16" s="325"/>
      <c r="P16" s="325"/>
      <c r="Q16" s="325"/>
      <c r="R16" s="325"/>
      <c r="S16" s="325"/>
      <c r="T16" s="325"/>
    </row>
    <row r="17" spans="2:20" ht="22.15" customHeight="1" x14ac:dyDescent="0.25">
      <c r="B17" s="307" t="s">
        <v>116</v>
      </c>
      <c r="C17" s="307"/>
      <c r="D17" s="242">
        <v>0</v>
      </c>
      <c r="E17" s="160"/>
      <c r="F17" s="160"/>
      <c r="G17" s="160"/>
      <c r="H17" s="187"/>
      <c r="I17" s="187"/>
      <c r="J17" s="187"/>
      <c r="K17" s="187"/>
      <c r="L17" s="187"/>
      <c r="M17" s="186"/>
      <c r="N17" s="119"/>
      <c r="O17" s="142"/>
      <c r="P17" s="108"/>
      <c r="Q17" s="142"/>
      <c r="S17" s="138"/>
      <c r="T17" s="138"/>
    </row>
    <row r="18" spans="2:20" ht="22.15" customHeight="1" x14ac:dyDescent="0.25">
      <c r="B18" s="307" t="s">
        <v>109</v>
      </c>
      <c r="C18" s="307"/>
      <c r="D18" s="242">
        <v>5.73</v>
      </c>
      <c r="E18" s="160"/>
      <c r="F18" s="160"/>
      <c r="G18" s="160"/>
      <c r="H18" s="187"/>
      <c r="I18" s="187"/>
      <c r="J18" s="187"/>
      <c r="K18" s="187"/>
      <c r="L18" s="187"/>
      <c r="M18" s="186"/>
      <c r="N18" s="119"/>
      <c r="O18" s="325"/>
      <c r="P18" s="325"/>
      <c r="Q18" s="325"/>
      <c r="R18" s="325"/>
      <c r="S18" s="325"/>
      <c r="T18" s="325"/>
    </row>
    <row r="19" spans="2:20" ht="22.15" customHeight="1" x14ac:dyDescent="0.25">
      <c r="B19" s="307" t="s">
        <v>110</v>
      </c>
      <c r="C19" s="307"/>
      <c r="D19" s="242">
        <v>0</v>
      </c>
      <c r="E19" s="160"/>
      <c r="F19" s="160"/>
      <c r="G19" s="160"/>
      <c r="H19" s="187"/>
      <c r="I19" s="187"/>
      <c r="J19" s="187"/>
      <c r="K19" s="187"/>
      <c r="L19" s="187"/>
      <c r="M19" s="186"/>
      <c r="N19" s="119"/>
      <c r="O19" s="142"/>
      <c r="P19" s="108"/>
      <c r="Q19" s="142"/>
    </row>
    <row r="20" spans="2:20" ht="22.15" customHeight="1" x14ac:dyDescent="0.25">
      <c r="B20" s="305" t="s">
        <v>207</v>
      </c>
      <c r="C20" s="306"/>
      <c r="D20" s="242">
        <v>7.76</v>
      </c>
      <c r="E20" s="160"/>
      <c r="F20" s="160"/>
      <c r="G20" s="160"/>
      <c r="H20" s="187"/>
      <c r="I20" s="187"/>
      <c r="J20" s="187"/>
      <c r="K20" s="187"/>
      <c r="L20" s="187"/>
      <c r="M20" s="186"/>
      <c r="N20" s="119"/>
      <c r="O20" s="325"/>
      <c r="P20" s="325"/>
      <c r="Q20" s="325"/>
      <c r="R20" s="325"/>
      <c r="S20" s="325"/>
      <c r="T20" s="325"/>
    </row>
    <row r="21" spans="2:20" s="70" customFormat="1" ht="22.15" customHeight="1" x14ac:dyDescent="0.25">
      <c r="B21" s="324" t="s">
        <v>74</v>
      </c>
      <c r="C21" s="324"/>
      <c r="D21" s="190">
        <f>'Indicadores de Desempenho'!D8</f>
        <v>4.9256661991584849</v>
      </c>
      <c r="E21" s="161"/>
      <c r="F21" s="161"/>
      <c r="G21" s="161"/>
      <c r="H21" s="188"/>
      <c r="I21" s="189"/>
      <c r="J21" s="188"/>
      <c r="K21" s="188"/>
      <c r="L21" s="188"/>
      <c r="M21" s="188"/>
      <c r="P21" s="98"/>
    </row>
    <row r="22" spans="2:20" ht="21.75" customHeight="1" x14ac:dyDescent="0.25">
      <c r="B22" s="91"/>
      <c r="C22" s="91"/>
      <c r="D22" s="92"/>
      <c r="E22" s="92"/>
      <c r="F22" s="92"/>
      <c r="G22" s="92"/>
    </row>
    <row r="23" spans="2:20" s="70" customFormat="1" ht="22.15" customHeight="1" x14ac:dyDescent="0.25">
      <c r="B23" s="316" t="s">
        <v>188</v>
      </c>
      <c r="C23" s="316"/>
      <c r="D23" s="316"/>
      <c r="E23" s="162"/>
      <c r="F23" s="162"/>
      <c r="G23" s="162"/>
    </row>
    <row r="24" spans="2:20" s="70" customFormat="1" ht="22.15" customHeight="1" x14ac:dyDescent="0.25">
      <c r="B24" s="312" t="s">
        <v>61</v>
      </c>
      <c r="C24" s="313"/>
      <c r="D24" s="122" t="s">
        <v>301</v>
      </c>
      <c r="E24" s="155"/>
      <c r="F24" s="155"/>
      <c r="G24" s="155"/>
      <c r="O24" s="104"/>
    </row>
    <row r="25" spans="2:20" ht="22.15" customHeight="1" x14ac:dyDescent="0.25">
      <c r="B25" s="307" t="s">
        <v>115</v>
      </c>
      <c r="C25" s="307"/>
      <c r="D25" s="209">
        <v>9.9600000000000009</v>
      </c>
      <c r="E25" s="191"/>
      <c r="F25" s="163"/>
      <c r="G25" s="163"/>
      <c r="H25" s="99"/>
      <c r="N25" s="113"/>
      <c r="P25" s="99"/>
    </row>
    <row r="26" spans="2:20" ht="22.15" customHeight="1" x14ac:dyDescent="0.25">
      <c r="B26" s="307" t="s">
        <v>116</v>
      </c>
      <c r="C26" s="307"/>
      <c r="D26" s="209">
        <v>0</v>
      </c>
      <c r="E26" s="163"/>
      <c r="F26" s="163"/>
      <c r="G26" s="163"/>
      <c r="H26" s="99"/>
      <c r="N26" s="114"/>
      <c r="P26" s="99"/>
    </row>
    <row r="27" spans="2:20" ht="22.15" customHeight="1" x14ac:dyDescent="0.25">
      <c r="B27" s="307" t="s">
        <v>109</v>
      </c>
      <c r="C27" s="307"/>
      <c r="D27" s="209">
        <v>8.6300000000000008</v>
      </c>
      <c r="E27" s="163"/>
      <c r="F27" s="163"/>
      <c r="G27" s="163"/>
      <c r="H27" s="99"/>
      <c r="N27" s="113"/>
      <c r="P27" s="99"/>
    </row>
    <row r="28" spans="2:20" ht="22.15" customHeight="1" x14ac:dyDescent="0.25">
      <c r="B28" s="307" t="s">
        <v>110</v>
      </c>
      <c r="C28" s="307"/>
      <c r="D28" s="209">
        <v>0</v>
      </c>
      <c r="E28" s="163"/>
      <c r="F28" s="163"/>
      <c r="G28" s="163"/>
      <c r="H28" s="99"/>
      <c r="N28" s="114"/>
      <c r="P28" s="99"/>
    </row>
    <row r="29" spans="2:20" ht="22.15" customHeight="1" x14ac:dyDescent="0.25">
      <c r="B29" s="305" t="s">
        <v>207</v>
      </c>
      <c r="C29" s="306"/>
      <c r="D29" s="209">
        <v>6.64</v>
      </c>
      <c r="E29" s="163"/>
      <c r="F29" s="163"/>
      <c r="G29" s="163"/>
      <c r="H29" s="99"/>
      <c r="N29" s="113"/>
      <c r="P29" s="99"/>
    </row>
    <row r="30" spans="2:20" s="70" customFormat="1" ht="22.15" customHeight="1" x14ac:dyDescent="0.25">
      <c r="B30" s="324" t="s">
        <v>74</v>
      </c>
      <c r="C30" s="324"/>
      <c r="D30" s="124">
        <v>11.89</v>
      </c>
      <c r="E30" s="164"/>
      <c r="F30" s="164"/>
      <c r="G30" s="164"/>
      <c r="K30" s="97"/>
    </row>
    <row r="31" spans="2:20" ht="16.149999999999999" customHeight="1" x14ac:dyDescent="0.25">
      <c r="B31" s="91"/>
      <c r="C31" s="91"/>
      <c r="D31" s="92"/>
      <c r="E31" s="92"/>
      <c r="F31" s="92"/>
      <c r="G31" s="92"/>
    </row>
    <row r="32" spans="2:20" s="70" customFormat="1" ht="22.15" customHeight="1" x14ac:dyDescent="0.25">
      <c r="B32" s="316" t="s">
        <v>186</v>
      </c>
      <c r="C32" s="316"/>
      <c r="D32" s="316"/>
      <c r="E32" s="162"/>
      <c r="F32" s="162"/>
      <c r="G32" s="162"/>
    </row>
    <row r="33" spans="2:15" s="70" customFormat="1" ht="22.15" customHeight="1" x14ac:dyDescent="0.25">
      <c r="B33" s="312" t="s">
        <v>164</v>
      </c>
      <c r="C33" s="313"/>
      <c r="D33" s="122" t="s">
        <v>301</v>
      </c>
      <c r="E33" s="155"/>
      <c r="F33" s="155"/>
      <c r="G33" s="155"/>
    </row>
    <row r="34" spans="2:15" ht="22.15" customHeight="1" x14ac:dyDescent="0.25">
      <c r="B34" s="307" t="s">
        <v>165</v>
      </c>
      <c r="C34" s="307"/>
      <c r="D34" s="244">
        <v>13</v>
      </c>
      <c r="E34" s="126"/>
    </row>
    <row r="35" spans="2:15" ht="22.15" customHeight="1" x14ac:dyDescent="0.25">
      <c r="B35" s="307" t="s">
        <v>166</v>
      </c>
      <c r="C35" s="307"/>
      <c r="D35" s="93">
        <v>1.7000000000000001E-2</v>
      </c>
      <c r="E35" s="126"/>
    </row>
    <row r="36" spans="2:15" ht="22.15" customHeight="1" x14ac:dyDescent="0.25">
      <c r="B36" s="307" t="s">
        <v>167</v>
      </c>
      <c r="C36" s="307"/>
      <c r="D36" s="244">
        <v>9</v>
      </c>
      <c r="E36" s="126"/>
    </row>
    <row r="37" spans="2:15" ht="22.15" customHeight="1" x14ac:dyDescent="0.25">
      <c r="B37" s="307" t="s">
        <v>168</v>
      </c>
      <c r="C37" s="307"/>
      <c r="D37" s="93">
        <v>1.17E-2</v>
      </c>
      <c r="E37" s="139"/>
      <c r="F37" s="89"/>
      <c r="G37" s="139"/>
      <c r="H37" s="89"/>
    </row>
    <row r="38" spans="2:15" ht="22.15" customHeight="1" x14ac:dyDescent="0.25">
      <c r="B38" s="307" t="s">
        <v>206</v>
      </c>
      <c r="C38" s="307"/>
      <c r="D38" s="245">
        <f>0/[1]Produção!D23</f>
        <v>0</v>
      </c>
      <c r="E38" s="139"/>
    </row>
    <row r="39" spans="2:15" ht="22.15" customHeight="1" x14ac:dyDescent="0.25">
      <c r="B39" s="322" t="s">
        <v>210</v>
      </c>
      <c r="C39" s="322"/>
      <c r="D39" s="194">
        <v>0.439</v>
      </c>
      <c r="E39" s="126"/>
    </row>
    <row r="40" spans="2:15" ht="16.149999999999999" customHeight="1" x14ac:dyDescent="0.25">
      <c r="B40" s="91"/>
      <c r="C40" s="91"/>
      <c r="D40" s="92"/>
      <c r="E40" s="92"/>
      <c r="F40" s="92"/>
      <c r="G40" s="92"/>
      <c r="O40" s="115"/>
    </row>
    <row r="41" spans="2:15" s="70" customFormat="1" ht="22.15" customHeight="1" x14ac:dyDescent="0.25">
      <c r="B41" s="316" t="s">
        <v>189</v>
      </c>
      <c r="C41" s="316"/>
      <c r="D41" s="316"/>
      <c r="E41" s="162"/>
      <c r="F41" s="162"/>
      <c r="G41" s="162"/>
    </row>
    <row r="42" spans="2:15" s="70" customFormat="1" ht="22.15" customHeight="1" x14ac:dyDescent="0.25">
      <c r="B42" s="312" t="s">
        <v>164</v>
      </c>
      <c r="C42" s="313"/>
      <c r="D42" s="122" t="s">
        <v>301</v>
      </c>
      <c r="E42" s="155"/>
      <c r="F42" s="155"/>
      <c r="G42" s="155"/>
    </row>
    <row r="43" spans="2:15" ht="22.15" customHeight="1" x14ac:dyDescent="0.25">
      <c r="B43" s="307" t="s">
        <v>221</v>
      </c>
      <c r="C43" s="307"/>
      <c r="D43" s="246">
        <v>134</v>
      </c>
      <c r="E43" s="166"/>
      <c r="F43" s="166"/>
      <c r="G43" s="166"/>
    </row>
    <row r="44" spans="2:15" ht="22.15" customHeight="1" x14ac:dyDescent="0.25">
      <c r="B44" s="307" t="s">
        <v>239</v>
      </c>
      <c r="C44" s="307"/>
      <c r="D44" s="246">
        <v>440</v>
      </c>
      <c r="E44" s="166"/>
      <c r="F44" s="166"/>
      <c r="G44" s="166"/>
    </row>
    <row r="45" spans="2:15" ht="22.15" customHeight="1" x14ac:dyDescent="0.25">
      <c r="B45" s="307" t="s">
        <v>169</v>
      </c>
      <c r="C45" s="307"/>
      <c r="D45" s="246">
        <v>1388</v>
      </c>
      <c r="E45" s="166"/>
      <c r="F45" s="166"/>
      <c r="G45" s="166"/>
    </row>
    <row r="46" spans="2:15" ht="22.15" customHeight="1" x14ac:dyDescent="0.25">
      <c r="B46" s="307" t="s">
        <v>170</v>
      </c>
      <c r="C46" s="307"/>
      <c r="D46" s="246">
        <v>279</v>
      </c>
      <c r="E46" s="166"/>
      <c r="F46" s="166"/>
      <c r="G46" s="166"/>
    </row>
    <row r="47" spans="2:15" ht="22.15" customHeight="1" x14ac:dyDescent="0.25">
      <c r="B47" s="307" t="s">
        <v>171</v>
      </c>
      <c r="C47" s="307"/>
      <c r="D47" s="246">
        <v>279</v>
      </c>
      <c r="E47" s="166"/>
      <c r="F47" s="166"/>
      <c r="G47" s="166"/>
    </row>
    <row r="48" spans="2:15" ht="22.15" customHeight="1" x14ac:dyDescent="0.25">
      <c r="B48" s="323" t="s">
        <v>214</v>
      </c>
      <c r="C48" s="323"/>
      <c r="D48" s="255">
        <v>146</v>
      </c>
      <c r="E48" s="151"/>
      <c r="F48" s="167"/>
      <c r="G48" s="167"/>
    </row>
    <row r="49" spans="2:13" ht="17.45" customHeight="1" x14ac:dyDescent="0.25">
      <c r="B49" s="301" t="s">
        <v>190</v>
      </c>
      <c r="C49" s="301"/>
      <c r="D49" s="301"/>
      <c r="E49" s="168"/>
      <c r="F49" s="168"/>
      <c r="G49" s="168"/>
    </row>
    <row r="50" spans="2:13" s="70" customFormat="1" ht="20.45" customHeight="1" x14ac:dyDescent="0.25">
      <c r="B50" s="312" t="s">
        <v>164</v>
      </c>
      <c r="C50" s="313"/>
      <c r="D50" s="122" t="s">
        <v>301</v>
      </c>
      <c r="E50" s="155"/>
      <c r="F50" s="155"/>
      <c r="G50" s="155"/>
    </row>
    <row r="51" spans="2:13" ht="22.15" customHeight="1" x14ac:dyDescent="0.25">
      <c r="B51" s="307" t="s">
        <v>211</v>
      </c>
      <c r="C51" s="307"/>
      <c r="D51" s="230">
        <f>D43/D48</f>
        <v>0.9178082191780822</v>
      </c>
      <c r="E51" s="169"/>
      <c r="F51" s="169"/>
      <c r="G51" s="169"/>
    </row>
    <row r="52" spans="2:13" ht="22.15" customHeight="1" x14ac:dyDescent="0.25">
      <c r="B52" s="307" t="s">
        <v>172</v>
      </c>
      <c r="C52" s="307"/>
      <c r="D52" s="230">
        <f>D44/D48</f>
        <v>3.0136986301369864</v>
      </c>
      <c r="E52" s="169"/>
      <c r="F52" s="169"/>
      <c r="G52" s="169"/>
    </row>
    <row r="53" spans="2:13" ht="22.15" customHeight="1" x14ac:dyDescent="0.25">
      <c r="B53" s="307" t="s">
        <v>212</v>
      </c>
      <c r="C53" s="307"/>
      <c r="D53" s="230">
        <f>D45/D48</f>
        <v>9.506849315068493</v>
      </c>
      <c r="E53" s="169"/>
      <c r="F53" s="169"/>
      <c r="G53" s="169"/>
    </row>
    <row r="54" spans="2:13" ht="22.15" customHeight="1" x14ac:dyDescent="0.25">
      <c r="B54" s="307" t="s">
        <v>173</v>
      </c>
      <c r="C54" s="307"/>
      <c r="D54" s="93">
        <v>5.3900000000000003E-2</v>
      </c>
      <c r="E54" s="126"/>
      <c r="F54" s="165"/>
      <c r="G54" s="165"/>
    </row>
    <row r="55" spans="2:13" ht="22.15" customHeight="1" x14ac:dyDescent="0.25">
      <c r="B55" s="307" t="s">
        <v>213</v>
      </c>
      <c r="C55" s="307"/>
      <c r="D55" s="93">
        <f>D47/D46</f>
        <v>1</v>
      </c>
      <c r="E55" s="165"/>
      <c r="F55" s="165"/>
      <c r="G55" s="165"/>
    </row>
    <row r="56" spans="2:13" ht="7.9" customHeight="1" x14ac:dyDescent="0.25">
      <c r="B56" s="91"/>
      <c r="C56" s="91"/>
      <c r="D56" s="92"/>
      <c r="E56" s="92"/>
      <c r="F56" s="92"/>
      <c r="G56" s="92"/>
    </row>
    <row r="57" spans="2:13" ht="17.100000000000001" customHeight="1" x14ac:dyDescent="0.25">
      <c r="B57" s="301" t="s">
        <v>191</v>
      </c>
      <c r="C57" s="301"/>
      <c r="D57" s="301"/>
      <c r="E57" s="168"/>
      <c r="F57" s="168"/>
      <c r="G57" s="168"/>
    </row>
    <row r="58" spans="2:13" s="70" customFormat="1" ht="20.45" customHeight="1" x14ac:dyDescent="0.25">
      <c r="B58" s="312" t="s">
        <v>142</v>
      </c>
      <c r="C58" s="313"/>
      <c r="D58" s="122" t="s">
        <v>301</v>
      </c>
      <c r="E58" s="155"/>
      <c r="F58" s="155"/>
      <c r="G58" s="155"/>
    </row>
    <row r="59" spans="2:13" ht="22.15" customHeight="1" x14ac:dyDescent="0.25">
      <c r="B59" s="303" t="s">
        <v>193</v>
      </c>
      <c r="C59" s="304"/>
      <c r="D59" s="207">
        <f>((D60-D61)/D60)</f>
        <v>0.1140819964349376</v>
      </c>
      <c r="E59" s="170"/>
      <c r="F59" s="170"/>
      <c r="G59" s="170"/>
      <c r="I59" s="94"/>
    </row>
    <row r="60" spans="2:13" ht="22.15" customHeight="1" x14ac:dyDescent="0.25">
      <c r="B60" s="307" t="s">
        <v>194</v>
      </c>
      <c r="C60" s="307"/>
      <c r="D60" s="243">
        <v>1122</v>
      </c>
      <c r="E60" s="126"/>
    </row>
    <row r="61" spans="2:13" ht="22.15" customHeight="1" x14ac:dyDescent="0.25">
      <c r="B61" s="307" t="s">
        <v>195</v>
      </c>
      <c r="C61" s="307"/>
      <c r="D61" s="243">
        <v>994</v>
      </c>
      <c r="E61" s="126"/>
    </row>
    <row r="62" spans="2:13" ht="22.15" customHeight="1" x14ac:dyDescent="0.25">
      <c r="B62" s="303" t="s">
        <v>196</v>
      </c>
      <c r="C62" s="304"/>
      <c r="D62" s="257">
        <f>((D63-D64)/D63)</f>
        <v>0.59295026557218733</v>
      </c>
    </row>
    <row r="63" spans="2:13" ht="22.15" customHeight="1" x14ac:dyDescent="0.25">
      <c r="B63" s="307" t="s">
        <v>194</v>
      </c>
      <c r="C63" s="307"/>
      <c r="D63" s="258">
        <f>2031+40</f>
        <v>2071</v>
      </c>
      <c r="E63" s="126"/>
      <c r="F63" s="180"/>
      <c r="H63" s="300"/>
      <c r="I63" s="300"/>
      <c r="J63" s="300"/>
      <c r="K63" s="300"/>
      <c r="L63" s="300"/>
      <c r="M63" s="300"/>
    </row>
    <row r="64" spans="2:13" ht="22.15" customHeight="1" x14ac:dyDescent="0.25">
      <c r="B64" s="307" t="s">
        <v>195</v>
      </c>
      <c r="C64" s="307"/>
      <c r="D64" s="258">
        <f>818+25</f>
        <v>843</v>
      </c>
      <c r="E64" s="126"/>
      <c r="F64" s="180"/>
      <c r="H64" s="300"/>
      <c r="I64" s="300"/>
      <c r="J64" s="300"/>
      <c r="K64" s="300"/>
      <c r="L64" s="300"/>
      <c r="M64" s="300"/>
    </row>
    <row r="65" spans="2:7" ht="22.15" customHeight="1" x14ac:dyDescent="0.25">
      <c r="B65" s="303" t="s">
        <v>200</v>
      </c>
      <c r="C65" s="304"/>
      <c r="D65" s="207">
        <f>IFERROR((D66/D67),"")</f>
        <v>0.22447643979057591</v>
      </c>
    </row>
    <row r="66" spans="2:7" ht="22.15" customHeight="1" x14ac:dyDescent="0.25">
      <c r="B66" s="305" t="s">
        <v>197</v>
      </c>
      <c r="C66" s="306"/>
      <c r="D66" s="243">
        <f>D67- 2370</f>
        <v>686</v>
      </c>
      <c r="E66" s="126"/>
    </row>
    <row r="67" spans="2:7" ht="22.15" customHeight="1" x14ac:dyDescent="0.25">
      <c r="B67" s="305" t="s">
        <v>198</v>
      </c>
      <c r="C67" s="306"/>
      <c r="D67" s="243">
        <f>3061-5</f>
        <v>3056</v>
      </c>
      <c r="E67" s="126"/>
    </row>
    <row r="68" spans="2:7" ht="22.15" customHeight="1" x14ac:dyDescent="0.25">
      <c r="B68" s="303" t="s">
        <v>199</v>
      </c>
      <c r="C68" s="304"/>
      <c r="D68" s="207">
        <f>IFERROR((D69/D70),"")</f>
        <v>0.16564417177914109</v>
      </c>
    </row>
    <row r="69" spans="2:7" ht="22.15" customHeight="1" x14ac:dyDescent="0.25">
      <c r="B69" s="305" t="s">
        <v>197</v>
      </c>
      <c r="C69" s="306"/>
      <c r="D69" s="243">
        <f>D70-1360</f>
        <v>270</v>
      </c>
      <c r="E69" s="126"/>
    </row>
    <row r="70" spans="2:7" ht="22.15" customHeight="1" x14ac:dyDescent="0.25">
      <c r="B70" s="305" t="s">
        <v>198</v>
      </c>
      <c r="C70" s="306"/>
      <c r="D70" s="243">
        <f>25+781+818+6</f>
        <v>1630</v>
      </c>
      <c r="E70" s="126"/>
    </row>
    <row r="71" spans="2:7" ht="7.9" customHeight="1" x14ac:dyDescent="0.25">
      <c r="B71" s="91"/>
      <c r="C71" s="91"/>
      <c r="D71" s="92"/>
      <c r="E71" s="92"/>
      <c r="F71" s="92"/>
      <c r="G71" s="92"/>
    </row>
    <row r="72" spans="2:7" ht="21" customHeight="1" x14ac:dyDescent="0.25">
      <c r="B72" s="301" t="s">
        <v>192</v>
      </c>
      <c r="C72" s="301"/>
      <c r="D72" s="301"/>
      <c r="E72" s="168"/>
      <c r="F72" s="168"/>
      <c r="G72" s="168"/>
    </row>
    <row r="73" spans="2:7" s="70" customFormat="1" ht="18" customHeight="1" x14ac:dyDescent="0.25">
      <c r="B73" s="302" t="s">
        <v>174</v>
      </c>
      <c r="C73" s="309" t="s">
        <v>301</v>
      </c>
      <c r="D73" s="309"/>
      <c r="E73" s="171"/>
      <c r="F73" s="171"/>
      <c r="G73" s="171"/>
    </row>
    <row r="74" spans="2:7" s="70" customFormat="1" ht="22.15" customHeight="1" x14ac:dyDescent="0.25">
      <c r="B74" s="302"/>
      <c r="C74" s="120" t="s">
        <v>175</v>
      </c>
      <c r="D74" s="121" t="s">
        <v>176</v>
      </c>
      <c r="E74" s="172"/>
      <c r="F74" s="172"/>
      <c r="G74" s="172"/>
    </row>
    <row r="75" spans="2:7" ht="22.15" customHeight="1" x14ac:dyDescent="0.25">
      <c r="B75" s="69" t="s">
        <v>177</v>
      </c>
      <c r="C75" s="226">
        <v>4.6100000000000002E-2</v>
      </c>
      <c r="D75" s="226">
        <v>0.26669999999999999</v>
      </c>
      <c r="E75" s="173"/>
      <c r="F75" s="173"/>
      <c r="G75" s="173"/>
    </row>
    <row r="76" spans="2:7" ht="22.15" customHeight="1" x14ac:dyDescent="0.25">
      <c r="B76" s="69" t="s">
        <v>178</v>
      </c>
      <c r="C76" s="226">
        <v>1.7399999999999999E-2</v>
      </c>
      <c r="D76" s="226">
        <v>8.3299999999999999E-2</v>
      </c>
      <c r="E76" s="173"/>
      <c r="F76" s="173"/>
      <c r="G76" s="173"/>
    </row>
    <row r="77" spans="2:7" ht="22.15" customHeight="1" x14ac:dyDescent="0.25">
      <c r="B77" s="69" t="s">
        <v>179</v>
      </c>
      <c r="C77" s="226">
        <v>5.04E-2</v>
      </c>
      <c r="D77" s="226">
        <v>0.12759999999999999</v>
      </c>
      <c r="E77" s="173"/>
      <c r="F77" s="173"/>
      <c r="G77" s="173"/>
    </row>
    <row r="78" spans="2:7" ht="22.15" customHeight="1" x14ac:dyDescent="0.25">
      <c r="B78" s="69" t="s">
        <v>108</v>
      </c>
      <c r="C78" s="226">
        <v>1.52E-2</v>
      </c>
      <c r="D78" s="226" t="s">
        <v>236</v>
      </c>
      <c r="E78" s="173"/>
      <c r="F78" s="173"/>
      <c r="G78" s="173"/>
    </row>
    <row r="79" spans="2:7" ht="22.15" customHeight="1" x14ac:dyDescent="0.25">
      <c r="B79" s="69" t="s">
        <v>180</v>
      </c>
      <c r="C79" s="226">
        <v>2.3800000000000002E-2</v>
      </c>
      <c r="D79" s="226" t="s">
        <v>236</v>
      </c>
      <c r="E79" s="173"/>
      <c r="F79" s="173"/>
      <c r="G79" s="173"/>
    </row>
    <row r="80" spans="2:7" ht="22.15" customHeight="1" x14ac:dyDescent="0.25">
      <c r="B80" s="69" t="s">
        <v>181</v>
      </c>
      <c r="C80" s="226">
        <v>2.47E-2</v>
      </c>
      <c r="D80" s="226" t="s">
        <v>236</v>
      </c>
      <c r="E80" s="173"/>
      <c r="F80" s="173"/>
      <c r="G80" s="173"/>
    </row>
    <row r="81" spans="2:7" ht="22.15" customHeight="1" x14ac:dyDescent="0.25">
      <c r="B81" s="69" t="s">
        <v>182</v>
      </c>
      <c r="C81" s="226">
        <v>4.3200000000000002E-2</v>
      </c>
      <c r="D81" s="226" t="s">
        <v>236</v>
      </c>
      <c r="E81" s="173"/>
      <c r="F81" s="173"/>
      <c r="G81" s="173"/>
    </row>
    <row r="82" spans="2:7" ht="22.15" customHeight="1" x14ac:dyDescent="0.25">
      <c r="B82" s="69" t="s">
        <v>183</v>
      </c>
      <c r="C82" s="226" t="s">
        <v>236</v>
      </c>
      <c r="D82" s="226" t="s">
        <v>236</v>
      </c>
      <c r="E82" s="173"/>
      <c r="F82" s="173"/>
      <c r="G82" s="173"/>
    </row>
    <row r="83" spans="2:7" ht="22.15" customHeight="1" x14ac:dyDescent="0.25">
      <c r="B83" s="69" t="s">
        <v>304</v>
      </c>
      <c r="C83" s="226" t="s">
        <v>236</v>
      </c>
      <c r="D83" s="226">
        <v>7.6899999999999996E-2</v>
      </c>
      <c r="E83" s="173"/>
      <c r="F83" s="173"/>
      <c r="G83" s="173"/>
    </row>
    <row r="84" spans="2:7" ht="22.15" customHeight="1" x14ac:dyDescent="0.25">
      <c r="B84" s="69" t="s">
        <v>305</v>
      </c>
      <c r="C84" s="226">
        <v>0</v>
      </c>
      <c r="D84" s="226" t="s">
        <v>236</v>
      </c>
      <c r="E84" s="173"/>
      <c r="F84" s="173"/>
      <c r="G84" s="173"/>
    </row>
    <row r="85" spans="2:7" ht="22.15" customHeight="1" x14ac:dyDescent="0.25">
      <c r="B85" s="69" t="s">
        <v>306</v>
      </c>
      <c r="C85" s="226">
        <v>0</v>
      </c>
      <c r="D85" s="226" t="s">
        <v>236</v>
      </c>
      <c r="E85" s="173"/>
      <c r="F85" s="173"/>
      <c r="G85" s="173"/>
    </row>
    <row r="86" spans="2:7" ht="22.15" customHeight="1" x14ac:dyDescent="0.25">
      <c r="B86" s="69" t="s">
        <v>307</v>
      </c>
      <c r="C86" s="226">
        <v>8.7800000000000003E-2</v>
      </c>
      <c r="D86" s="226" t="s">
        <v>236</v>
      </c>
      <c r="E86" s="173"/>
      <c r="F86" s="173"/>
      <c r="G86" s="173"/>
    </row>
    <row r="87" spans="2:7" ht="22.15" customHeight="1" x14ac:dyDescent="0.25">
      <c r="B87" s="69" t="s">
        <v>240</v>
      </c>
      <c r="C87" s="226">
        <v>3.1300000000000001E-2</v>
      </c>
      <c r="D87" s="226" t="s">
        <v>236</v>
      </c>
      <c r="E87" s="173"/>
      <c r="F87" s="173"/>
      <c r="G87" s="173"/>
    </row>
    <row r="88" spans="2:7" ht="22.15" customHeight="1" x14ac:dyDescent="0.25">
      <c r="B88" s="120" t="s">
        <v>69</v>
      </c>
      <c r="C88" s="215">
        <v>4.3799999999999999E-2</v>
      </c>
      <c r="D88" s="215">
        <v>0.1086</v>
      </c>
      <c r="E88" s="174"/>
      <c r="F88" s="174"/>
      <c r="G88" s="174"/>
    </row>
    <row r="89" spans="2:7" ht="22.15" customHeight="1" x14ac:dyDescent="0.25">
      <c r="B89" s="125" t="s">
        <v>219</v>
      </c>
      <c r="C89" s="310">
        <v>7.6200000000000004E-2</v>
      </c>
      <c r="D89" s="310"/>
      <c r="E89" s="174"/>
      <c r="F89" s="174"/>
      <c r="G89" s="174"/>
    </row>
    <row r="90" spans="2:7" ht="15.6" customHeight="1" x14ac:dyDescent="0.25">
      <c r="B90" s="308" t="s">
        <v>203</v>
      </c>
      <c r="C90" s="308"/>
      <c r="D90" s="308"/>
      <c r="E90" s="140"/>
      <c r="F90" s="140"/>
      <c r="G90" s="140"/>
    </row>
    <row r="91" spans="2:7" ht="15.6" customHeight="1" x14ac:dyDescent="0.25">
      <c r="B91" s="140"/>
      <c r="C91" s="140"/>
      <c r="D91" s="140"/>
      <c r="E91" s="140"/>
      <c r="F91" s="140"/>
      <c r="G91" s="140"/>
    </row>
    <row r="92" spans="2:7" x14ac:dyDescent="0.25">
      <c r="B92" s="311"/>
      <c r="C92" s="311"/>
      <c r="D92" s="311"/>
      <c r="E92" s="140"/>
      <c r="F92" s="140"/>
      <c r="G92" s="140"/>
    </row>
    <row r="93" spans="2:7" ht="15.6" customHeight="1" x14ac:dyDescent="0.25">
      <c r="B93" s="140"/>
      <c r="C93" s="140"/>
      <c r="D93" s="140"/>
      <c r="E93" s="140"/>
      <c r="F93" s="140"/>
      <c r="G93" s="140"/>
    </row>
    <row r="94" spans="2:7" ht="15.6" customHeight="1" x14ac:dyDescent="0.25">
      <c r="B94" s="140"/>
      <c r="C94" s="140"/>
      <c r="D94" s="140"/>
      <c r="E94" s="140"/>
      <c r="F94" s="140"/>
      <c r="G94" s="140"/>
    </row>
    <row r="95" spans="2:7" ht="15.6" customHeight="1" x14ac:dyDescent="0.25">
      <c r="B95" s="140"/>
      <c r="C95" s="140"/>
      <c r="D95" s="140"/>
      <c r="E95" s="140"/>
      <c r="F95" s="140"/>
      <c r="G95" s="140"/>
    </row>
    <row r="96" spans="2:7" ht="15.6" customHeight="1" x14ac:dyDescent="0.25">
      <c r="B96" s="140"/>
      <c r="C96" s="140"/>
      <c r="D96" s="140"/>
      <c r="E96" s="140"/>
      <c r="F96" s="140"/>
      <c r="G96" s="140"/>
    </row>
    <row r="97" spans="2:8" ht="15.6" customHeight="1" x14ac:dyDescent="0.25">
      <c r="B97" s="140"/>
      <c r="C97" s="140"/>
      <c r="D97" s="140"/>
      <c r="E97" s="140"/>
      <c r="F97" s="140"/>
      <c r="G97" s="140"/>
    </row>
    <row r="98" spans="2:8" ht="15.6" customHeight="1" x14ac:dyDescent="0.25">
      <c r="B98" s="140"/>
      <c r="C98" s="140"/>
      <c r="D98" s="140"/>
      <c r="E98" s="140"/>
      <c r="F98" s="140"/>
      <c r="G98" s="140"/>
    </row>
    <row r="99" spans="2:8" ht="15.6" customHeight="1" x14ac:dyDescent="0.25">
      <c r="B99" s="140"/>
      <c r="C99" s="140"/>
      <c r="D99" s="140"/>
      <c r="E99" s="140"/>
      <c r="F99" s="140"/>
      <c r="G99" s="140"/>
    </row>
    <row r="101" spans="2:8" ht="15.75" x14ac:dyDescent="0.25">
      <c r="B101" s="283" t="s">
        <v>237</v>
      </c>
      <c r="C101" s="283"/>
      <c r="D101" s="283"/>
      <c r="E101" s="218"/>
      <c r="F101" s="218"/>
      <c r="G101" s="218"/>
    </row>
    <row r="102" spans="2:8" x14ac:dyDescent="0.25">
      <c r="B102" s="284" t="s">
        <v>238</v>
      </c>
      <c r="C102" s="284"/>
      <c r="D102" s="284"/>
      <c r="E102" s="103"/>
      <c r="F102" s="103"/>
      <c r="G102" s="103"/>
      <c r="H102" s="82"/>
    </row>
    <row r="103" spans="2:8" x14ac:dyDescent="0.25">
      <c r="B103" s="284" t="s">
        <v>184</v>
      </c>
      <c r="C103" s="284"/>
      <c r="D103" s="284"/>
      <c r="E103" s="219"/>
      <c r="F103" s="219"/>
      <c r="G103" s="219"/>
      <c r="H103" s="82"/>
    </row>
    <row r="104" spans="2:8" x14ac:dyDescent="0.25">
      <c r="B104" s="284"/>
      <c r="C104" s="284"/>
      <c r="D104" s="284"/>
      <c r="E104" s="219"/>
      <c r="F104" s="219"/>
      <c r="G104" s="219"/>
      <c r="H104" s="84"/>
    </row>
    <row r="105" spans="2:8" x14ac:dyDescent="0.25">
      <c r="H105" s="83"/>
    </row>
  </sheetData>
  <mergeCells count="77">
    <mergeCell ref="O16:T16"/>
    <mergeCell ref="O18:T18"/>
    <mergeCell ref="O20:T20"/>
    <mergeCell ref="B62:C62"/>
    <mergeCell ref="B51:C51"/>
    <mergeCell ref="B52:C52"/>
    <mergeCell ref="B53:C53"/>
    <mergeCell ref="B54:C54"/>
    <mergeCell ref="B55:C55"/>
    <mergeCell ref="B60:C60"/>
    <mergeCell ref="B61:C61"/>
    <mergeCell ref="B58:C58"/>
    <mergeCell ref="B59:C59"/>
    <mergeCell ref="B57:D57"/>
    <mergeCell ref="B33:C33"/>
    <mergeCell ref="B36:C36"/>
    <mergeCell ref="B10:C10"/>
    <mergeCell ref="B12:C12"/>
    <mergeCell ref="B34:C34"/>
    <mergeCell ref="B35:C35"/>
    <mergeCell ref="B29:C29"/>
    <mergeCell ref="B21:C21"/>
    <mergeCell ref="B32:D32"/>
    <mergeCell ref="B30:C30"/>
    <mergeCell ref="B26:C26"/>
    <mergeCell ref="B27:C27"/>
    <mergeCell ref="B28:C28"/>
    <mergeCell ref="B24:C24"/>
    <mergeCell ref="B25:C25"/>
    <mergeCell ref="B11:C11"/>
    <mergeCell ref="B20:C20"/>
    <mergeCell ref="B48:C48"/>
    <mergeCell ref="B50:C50"/>
    <mergeCell ref="B49:D49"/>
    <mergeCell ref="B46:C46"/>
    <mergeCell ref="B47:C47"/>
    <mergeCell ref="B43:C43"/>
    <mergeCell ref="B44:C44"/>
    <mergeCell ref="B45:C45"/>
    <mergeCell ref="B41:D41"/>
    <mergeCell ref="B38:C38"/>
    <mergeCell ref="B39:C39"/>
    <mergeCell ref="B37:C37"/>
    <mergeCell ref="B42:C42"/>
    <mergeCell ref="B2:D2"/>
    <mergeCell ref="B14:D14"/>
    <mergeCell ref="B23:D23"/>
    <mergeCell ref="B5:D5"/>
    <mergeCell ref="B15:C15"/>
    <mergeCell ref="B16:C16"/>
    <mergeCell ref="B17:C17"/>
    <mergeCell ref="B18:C18"/>
    <mergeCell ref="B19:C19"/>
    <mergeCell ref="B3:D3"/>
    <mergeCell ref="B6:C6"/>
    <mergeCell ref="B7:C7"/>
    <mergeCell ref="B8:C8"/>
    <mergeCell ref="B9:C9"/>
    <mergeCell ref="B104:D104"/>
    <mergeCell ref="B90:D90"/>
    <mergeCell ref="C73:D73"/>
    <mergeCell ref="C89:D89"/>
    <mergeCell ref="B103:D103"/>
    <mergeCell ref="B92:D92"/>
    <mergeCell ref="H63:M64"/>
    <mergeCell ref="B72:D72"/>
    <mergeCell ref="B73:B74"/>
    <mergeCell ref="B101:D101"/>
    <mergeCell ref="B102:D102"/>
    <mergeCell ref="B68:C68"/>
    <mergeCell ref="B69:C69"/>
    <mergeCell ref="B70:C70"/>
    <mergeCell ref="B63:C63"/>
    <mergeCell ref="B64:C64"/>
    <mergeCell ref="B65:C65"/>
    <mergeCell ref="B66:C66"/>
    <mergeCell ref="B67:C67"/>
  </mergeCells>
  <pageMargins left="0.82677165354330717" right="0.6692913385826772" top="0.62992125984251968" bottom="0.43307086614173229" header="0.51181102362204722" footer="0.19685039370078741"/>
  <pageSetup paperSize="9" scale="72" firstPageNumber="0" fitToHeight="9" orientation="portrait" useFirstPageNumber="1" horizontalDpi="300" verticalDpi="300" r:id="rId1"/>
  <rowBreaks count="1" manualBreakCount="1">
    <brk id="48" min="1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2:N153"/>
  <sheetViews>
    <sheetView showGridLines="0" workbookViewId="0">
      <selection activeCell="B22" sqref="B22"/>
    </sheetView>
  </sheetViews>
  <sheetFormatPr defaultRowHeight="15" x14ac:dyDescent="0.25"/>
  <cols>
    <col min="1" max="1" width="28" customWidth="1"/>
    <col min="2" max="2" width="14.140625" customWidth="1"/>
    <col min="3" max="3" width="13.85546875" customWidth="1"/>
    <col min="4" max="4" width="15.85546875" customWidth="1"/>
    <col min="5" max="5" width="18.7109375" customWidth="1"/>
    <col min="6" max="6" width="12.85546875" customWidth="1"/>
    <col min="7" max="7" width="15.85546875" customWidth="1"/>
    <col min="8" max="8" width="21.85546875" customWidth="1"/>
    <col min="9" max="9" width="16.140625" customWidth="1"/>
    <col min="10" max="10" width="20.7109375" customWidth="1"/>
    <col min="11" max="11" width="14.5703125" customWidth="1"/>
    <col min="12" max="12" width="13.42578125" customWidth="1"/>
    <col min="13" max="13" width="15.42578125" customWidth="1"/>
    <col min="14" max="14" width="12.85546875" customWidth="1"/>
    <col min="15" max="15" width="11.140625" bestFit="1" customWidth="1"/>
    <col min="16" max="16" width="12.140625" customWidth="1"/>
    <col min="17" max="17" width="11.42578125" customWidth="1"/>
    <col min="18" max="18" width="10.42578125" customWidth="1"/>
    <col min="19" max="19" width="10.5703125" customWidth="1"/>
  </cols>
  <sheetData>
    <row r="2" spans="1:3" x14ac:dyDescent="0.25">
      <c r="A2" s="3" t="s">
        <v>46</v>
      </c>
    </row>
    <row r="4" spans="1:3" x14ac:dyDescent="0.25">
      <c r="A4" s="3" t="s">
        <v>11</v>
      </c>
    </row>
    <row r="6" spans="1:3" x14ac:dyDescent="0.25">
      <c r="A6" t="s">
        <v>12</v>
      </c>
    </row>
    <row r="7" spans="1:3" x14ac:dyDescent="0.25">
      <c r="A7" t="s">
        <v>13</v>
      </c>
    </row>
    <row r="9" spans="1:3" x14ac:dyDescent="0.25">
      <c r="A9" t="s">
        <v>14</v>
      </c>
    </row>
    <row r="10" spans="1:3" x14ac:dyDescent="0.25">
      <c r="A10" t="s">
        <v>15</v>
      </c>
    </row>
    <row r="12" spans="1:3" x14ac:dyDescent="0.25">
      <c r="A12" t="s">
        <v>16</v>
      </c>
    </row>
    <row r="15" spans="1:3" x14ac:dyDescent="0.25">
      <c r="A15" s="350" t="s">
        <v>56</v>
      </c>
      <c r="B15" s="350"/>
      <c r="C15" s="350"/>
    </row>
    <row r="16" spans="1:3" x14ac:dyDescent="0.25">
      <c r="A16" s="347" t="s">
        <v>57</v>
      </c>
      <c r="B16" s="348"/>
      <c r="C16" s="349"/>
    </row>
    <row r="17" spans="1:11" x14ac:dyDescent="0.25">
      <c r="A17" s="341" t="s">
        <v>53</v>
      </c>
      <c r="B17" s="342"/>
      <c r="C17" s="19" t="s">
        <v>58</v>
      </c>
    </row>
    <row r="18" spans="1:11" x14ac:dyDescent="0.25">
      <c r="A18" s="343" t="s">
        <v>54</v>
      </c>
      <c r="B18" s="344"/>
      <c r="C18" s="20" t="s">
        <v>59</v>
      </c>
    </row>
    <row r="19" spans="1:11" x14ac:dyDescent="0.25">
      <c r="A19" s="345" t="s">
        <v>55</v>
      </c>
      <c r="B19" s="346"/>
      <c r="C19" s="21" t="s">
        <v>60</v>
      </c>
    </row>
    <row r="25" spans="1:11" x14ac:dyDescent="0.25">
      <c r="A25" s="3" t="s">
        <v>36</v>
      </c>
      <c r="B25" s="1" t="s">
        <v>0</v>
      </c>
    </row>
    <row r="26" spans="1:11" x14ac:dyDescent="0.25">
      <c r="A26" s="3"/>
      <c r="B26" s="1"/>
    </row>
    <row r="27" spans="1:11" x14ac:dyDescent="0.25">
      <c r="A27" t="s">
        <v>19</v>
      </c>
      <c r="B27" s="1"/>
    </row>
    <row r="28" spans="1:11" x14ac:dyDescent="0.25">
      <c r="A28" s="1" t="s">
        <v>20</v>
      </c>
    </row>
    <row r="29" spans="1:11" x14ac:dyDescent="0.25">
      <c r="A29" s="1" t="s">
        <v>21</v>
      </c>
    </row>
    <row r="30" spans="1:11" x14ac:dyDescent="0.25">
      <c r="A30" s="1"/>
    </row>
    <row r="31" spans="1:11" ht="15.75" thickBot="1" x14ac:dyDescent="0.3">
      <c r="A31" s="1"/>
      <c r="C31" s="338" t="s">
        <v>47</v>
      </c>
      <c r="D31" s="338"/>
      <c r="E31" s="338"/>
      <c r="F31" s="339" t="s">
        <v>48</v>
      </c>
      <c r="G31" s="339"/>
      <c r="H31" s="339"/>
      <c r="I31" s="340" t="s">
        <v>74</v>
      </c>
      <c r="J31" s="340"/>
      <c r="K31" s="340"/>
    </row>
    <row r="32" spans="1:11" ht="48" customHeight="1" x14ac:dyDescent="0.25">
      <c r="A32" s="12" t="s">
        <v>18</v>
      </c>
      <c r="B32" s="13" t="s">
        <v>7</v>
      </c>
      <c r="C32" s="35" t="s">
        <v>70</v>
      </c>
      <c r="D32" s="36" t="s">
        <v>72</v>
      </c>
      <c r="E32" s="37" t="s">
        <v>71</v>
      </c>
      <c r="F32" s="35" t="s">
        <v>70</v>
      </c>
      <c r="G32" s="36" t="s">
        <v>73</v>
      </c>
      <c r="H32" s="37" t="s">
        <v>71</v>
      </c>
      <c r="I32" s="38" t="s">
        <v>4</v>
      </c>
      <c r="J32" s="38" t="s">
        <v>5</v>
      </c>
      <c r="K32" s="38" t="s">
        <v>6</v>
      </c>
    </row>
    <row r="33" spans="1:12" x14ac:dyDescent="0.25">
      <c r="A33" s="10">
        <v>44197</v>
      </c>
      <c r="B33" s="5">
        <v>31</v>
      </c>
      <c r="C33" s="24"/>
      <c r="D33" s="27">
        <f t="shared" ref="D33:D39" si="0">80*B33</f>
        <v>2480</v>
      </c>
      <c r="E33" s="24"/>
      <c r="F33" s="22"/>
      <c r="G33" s="7">
        <f t="shared" ref="G33:G41" si="1">100*B33</f>
        <v>3100</v>
      </c>
      <c r="H33" s="8"/>
      <c r="I33" s="39">
        <v>3285</v>
      </c>
      <c r="J33" s="34">
        <f>180*31</f>
        <v>5580</v>
      </c>
      <c r="K33" s="42">
        <f>(I33/J33)</f>
        <v>0.58870967741935487</v>
      </c>
      <c r="L33" s="15">
        <f>D33+G33-J33</f>
        <v>0</v>
      </c>
    </row>
    <row r="34" spans="1:12" x14ac:dyDescent="0.25">
      <c r="A34" s="10">
        <v>44228</v>
      </c>
      <c r="B34" s="5">
        <v>28</v>
      </c>
      <c r="C34" s="22"/>
      <c r="D34" s="27">
        <f t="shared" si="0"/>
        <v>2240</v>
      </c>
      <c r="E34" s="22"/>
      <c r="F34" s="22"/>
      <c r="G34" s="7">
        <f t="shared" si="1"/>
        <v>2800</v>
      </c>
      <c r="H34" s="8"/>
      <c r="I34" s="40">
        <v>4463</v>
      </c>
      <c r="J34" s="33">
        <f t="shared" ref="J34:J39" si="2">180*B34</f>
        <v>5040</v>
      </c>
      <c r="K34" s="43">
        <f t="shared" ref="K34:K41" si="3">(I34/J34)</f>
        <v>0.88551587301587298</v>
      </c>
      <c r="L34" s="15">
        <f t="shared" ref="L34:L40" si="4">D34+G34-J34</f>
        <v>0</v>
      </c>
    </row>
    <row r="35" spans="1:12" x14ac:dyDescent="0.25">
      <c r="A35" s="10">
        <v>44256</v>
      </c>
      <c r="B35" s="5">
        <v>31</v>
      </c>
      <c r="C35" s="22"/>
      <c r="D35" s="27">
        <f t="shared" si="0"/>
        <v>2480</v>
      </c>
      <c r="E35" s="22"/>
      <c r="F35" s="22"/>
      <c r="G35" s="7">
        <f t="shared" si="1"/>
        <v>3100</v>
      </c>
      <c r="H35" s="8"/>
      <c r="I35" s="40">
        <v>5246</v>
      </c>
      <c r="J35" s="33">
        <f t="shared" si="2"/>
        <v>5580</v>
      </c>
      <c r="K35" s="43">
        <f t="shared" si="3"/>
        <v>0.94014336917562724</v>
      </c>
      <c r="L35" s="15">
        <f t="shared" si="4"/>
        <v>0</v>
      </c>
    </row>
    <row r="36" spans="1:12" x14ac:dyDescent="0.25">
      <c r="A36" s="10">
        <v>44287</v>
      </c>
      <c r="B36" s="5">
        <v>30</v>
      </c>
      <c r="C36" s="27">
        <v>2039</v>
      </c>
      <c r="D36" s="27">
        <f t="shared" si="0"/>
        <v>2400</v>
      </c>
      <c r="E36" s="29">
        <f t="shared" ref="E36:E41" si="5">(C36/D36)</f>
        <v>0.84958333333333336</v>
      </c>
      <c r="F36" s="27">
        <v>2741</v>
      </c>
      <c r="G36" s="7">
        <f t="shared" si="1"/>
        <v>3000</v>
      </c>
      <c r="H36" s="30">
        <f t="shared" ref="H36:H41" si="6">(F36/G36)</f>
        <v>0.91366666666666663</v>
      </c>
      <c r="I36" s="40">
        <v>4780</v>
      </c>
      <c r="J36" s="33">
        <f t="shared" si="2"/>
        <v>5400</v>
      </c>
      <c r="K36" s="43">
        <f>(I36/J36)</f>
        <v>0.88518518518518519</v>
      </c>
      <c r="L36" s="15">
        <f t="shared" si="4"/>
        <v>0</v>
      </c>
    </row>
    <row r="37" spans="1:12" x14ac:dyDescent="0.25">
      <c r="A37" s="10">
        <v>44317</v>
      </c>
      <c r="B37" s="5">
        <v>31</v>
      </c>
      <c r="C37" s="27">
        <v>2156</v>
      </c>
      <c r="D37" s="27">
        <f t="shared" si="0"/>
        <v>2480</v>
      </c>
      <c r="E37" s="29">
        <f t="shared" si="5"/>
        <v>0.86935483870967745</v>
      </c>
      <c r="F37" s="27">
        <v>2695</v>
      </c>
      <c r="G37" s="7">
        <f t="shared" si="1"/>
        <v>3100</v>
      </c>
      <c r="H37" s="30">
        <f t="shared" si="6"/>
        <v>0.86935483870967745</v>
      </c>
      <c r="I37" s="40">
        <v>4851</v>
      </c>
      <c r="J37" s="33">
        <f t="shared" si="2"/>
        <v>5580</v>
      </c>
      <c r="K37" s="43">
        <f t="shared" si="3"/>
        <v>0.86935483870967745</v>
      </c>
      <c r="L37" s="15">
        <f t="shared" si="4"/>
        <v>0</v>
      </c>
    </row>
    <row r="38" spans="1:12" x14ac:dyDescent="0.25">
      <c r="A38" s="10">
        <v>44348</v>
      </c>
      <c r="B38" s="5">
        <v>30</v>
      </c>
      <c r="C38" s="27">
        <v>2113</v>
      </c>
      <c r="D38" s="27">
        <f t="shared" si="0"/>
        <v>2400</v>
      </c>
      <c r="E38" s="29">
        <f t="shared" si="5"/>
        <v>0.88041666666666663</v>
      </c>
      <c r="F38" s="27">
        <v>2694</v>
      </c>
      <c r="G38" s="7">
        <f t="shared" si="1"/>
        <v>3000</v>
      </c>
      <c r="H38" s="30">
        <f t="shared" si="6"/>
        <v>0.89800000000000002</v>
      </c>
      <c r="I38" s="40">
        <v>4807</v>
      </c>
      <c r="J38" s="33">
        <f t="shared" si="2"/>
        <v>5400</v>
      </c>
      <c r="K38" s="43">
        <f t="shared" si="3"/>
        <v>0.89018518518518519</v>
      </c>
      <c r="L38" s="15">
        <f t="shared" si="4"/>
        <v>0</v>
      </c>
    </row>
    <row r="39" spans="1:12" x14ac:dyDescent="0.25">
      <c r="A39" s="10">
        <v>44378</v>
      </c>
      <c r="B39" s="5">
        <v>31</v>
      </c>
      <c r="C39" s="27">
        <v>2177</v>
      </c>
      <c r="D39" s="27">
        <f t="shared" si="0"/>
        <v>2480</v>
      </c>
      <c r="E39" s="29">
        <f t="shared" si="5"/>
        <v>0.87782258064516128</v>
      </c>
      <c r="F39" s="27">
        <v>2820</v>
      </c>
      <c r="G39" s="7">
        <f t="shared" si="1"/>
        <v>3100</v>
      </c>
      <c r="H39" s="30">
        <f t="shared" si="6"/>
        <v>0.9096774193548387</v>
      </c>
      <c r="I39" s="41">
        <v>4997</v>
      </c>
      <c r="J39" s="33">
        <f t="shared" si="2"/>
        <v>5580</v>
      </c>
      <c r="K39" s="43">
        <f t="shared" si="3"/>
        <v>0.8955197132616487</v>
      </c>
      <c r="L39" s="15">
        <f t="shared" si="4"/>
        <v>0</v>
      </c>
    </row>
    <row r="40" spans="1:12" x14ac:dyDescent="0.25">
      <c r="A40" s="10">
        <v>44409</v>
      </c>
      <c r="B40" s="5">
        <v>31</v>
      </c>
      <c r="C40" s="27">
        <v>1876</v>
      </c>
      <c r="D40" s="27">
        <f>78*B40</f>
        <v>2418</v>
      </c>
      <c r="E40" s="29">
        <f t="shared" si="5"/>
        <v>0.77584780810587262</v>
      </c>
      <c r="F40" s="27">
        <v>2603</v>
      </c>
      <c r="G40" s="7">
        <f t="shared" si="1"/>
        <v>3100</v>
      </c>
      <c r="H40" s="30">
        <f t="shared" si="6"/>
        <v>0.83967741935483875</v>
      </c>
      <c r="I40" s="40">
        <v>4479</v>
      </c>
      <c r="J40" s="33">
        <f>178*B40</f>
        <v>5518</v>
      </c>
      <c r="K40" s="43">
        <f>(I40/J40)</f>
        <v>0.81170714026821311</v>
      </c>
      <c r="L40" s="15">
        <f t="shared" si="4"/>
        <v>0</v>
      </c>
    </row>
    <row r="41" spans="1:12" x14ac:dyDescent="0.25">
      <c r="A41" s="10">
        <v>44440</v>
      </c>
      <c r="B41" s="5">
        <v>30</v>
      </c>
      <c r="C41" s="27">
        <v>1075</v>
      </c>
      <c r="D41" s="27">
        <f>78*B41</f>
        <v>2340</v>
      </c>
      <c r="E41" s="29">
        <f t="shared" si="5"/>
        <v>0.45940170940170938</v>
      </c>
      <c r="F41" s="27">
        <v>1318</v>
      </c>
      <c r="G41" s="7">
        <f t="shared" si="1"/>
        <v>3000</v>
      </c>
      <c r="H41" s="30">
        <f t="shared" si="6"/>
        <v>0.43933333333333335</v>
      </c>
      <c r="I41" s="40">
        <v>2393</v>
      </c>
      <c r="J41" s="33">
        <f>178*B41</f>
        <v>5340</v>
      </c>
      <c r="K41" s="43">
        <f t="shared" si="3"/>
        <v>0.44812734082397004</v>
      </c>
      <c r="L41" s="15">
        <f>D41+G41-J41</f>
        <v>0</v>
      </c>
    </row>
    <row r="42" spans="1:12" x14ac:dyDescent="0.25">
      <c r="A42" s="10">
        <v>44470</v>
      </c>
      <c r="B42" s="5">
        <v>31</v>
      </c>
      <c r="C42" s="22"/>
      <c r="D42" s="22"/>
      <c r="E42" s="22"/>
      <c r="F42" s="22"/>
      <c r="G42" s="44"/>
      <c r="H42" s="8"/>
      <c r="I42" s="22"/>
      <c r="K42" s="22"/>
    </row>
    <row r="43" spans="1:12" x14ac:dyDescent="0.25">
      <c r="A43" s="10">
        <v>44501</v>
      </c>
      <c r="B43" s="5">
        <v>30</v>
      </c>
      <c r="C43" s="22"/>
      <c r="D43" s="22"/>
      <c r="E43" s="22"/>
      <c r="F43" s="22"/>
      <c r="G43" s="44"/>
      <c r="H43" s="8"/>
      <c r="I43" s="22"/>
      <c r="K43" s="22"/>
    </row>
    <row r="44" spans="1:12" x14ac:dyDescent="0.25">
      <c r="A44" s="10">
        <v>44531</v>
      </c>
      <c r="B44" s="5">
        <v>31</v>
      </c>
      <c r="C44" s="22"/>
      <c r="D44" s="22"/>
      <c r="E44" s="22"/>
      <c r="F44" s="22"/>
      <c r="G44" s="44"/>
      <c r="H44" s="8"/>
      <c r="I44" s="22"/>
      <c r="K44" s="22"/>
    </row>
    <row r="45" spans="1:12" ht="15.75" thickBot="1" x14ac:dyDescent="0.3">
      <c r="A45" s="6"/>
      <c r="B45" s="11"/>
      <c r="C45" s="25">
        <f>SUM(C36:C41)</f>
        <v>11436</v>
      </c>
      <c r="D45" s="26">
        <f>SUM(D36:D41)</f>
        <v>14518</v>
      </c>
      <c r="E45" s="28">
        <f>C45/D45</f>
        <v>0.78771180603388902</v>
      </c>
      <c r="F45" s="25">
        <f>SUM(F36:F41)</f>
        <v>14871</v>
      </c>
      <c r="G45" s="26">
        <f>SUM(G36:G41)</f>
        <v>18300</v>
      </c>
      <c r="H45" s="31">
        <f>F45/G45</f>
        <v>0.81262295081967217</v>
      </c>
      <c r="I45" s="23"/>
      <c r="J45" s="9"/>
      <c r="K45" s="23"/>
    </row>
    <row r="49" spans="1:14" x14ac:dyDescent="0.25">
      <c r="A49" s="17" t="s">
        <v>61</v>
      </c>
      <c r="B49" s="18" t="s">
        <v>75</v>
      </c>
      <c r="C49" s="18" t="s">
        <v>76</v>
      </c>
      <c r="D49" s="18" t="s">
        <v>77</v>
      </c>
      <c r="E49" s="18" t="s">
        <v>78</v>
      </c>
      <c r="F49" s="18" t="s">
        <v>79</v>
      </c>
      <c r="G49" s="18" t="s">
        <v>80</v>
      </c>
      <c r="H49" s="18" t="s">
        <v>62</v>
      </c>
      <c r="I49" s="18" t="s">
        <v>63</v>
      </c>
      <c r="J49" s="18" t="s">
        <v>64</v>
      </c>
      <c r="K49" s="18" t="s">
        <v>66</v>
      </c>
      <c r="L49" s="18" t="s">
        <v>67</v>
      </c>
      <c r="M49" s="18" t="s">
        <v>68</v>
      </c>
      <c r="N49" s="18" t="s">
        <v>49</v>
      </c>
    </row>
    <row r="50" spans="1:14" x14ac:dyDescent="0.25">
      <c r="A50" s="3" t="s">
        <v>47</v>
      </c>
      <c r="B50">
        <f>E33</f>
        <v>0</v>
      </c>
      <c r="C50">
        <f>E34</f>
        <v>0</v>
      </c>
      <c r="D50">
        <f>E35</f>
        <v>0</v>
      </c>
      <c r="E50" s="45">
        <f>E36</f>
        <v>0.84958333333333336</v>
      </c>
      <c r="F50" s="45">
        <f>E37</f>
        <v>0.86935483870967745</v>
      </c>
      <c r="G50" s="45">
        <f>E38</f>
        <v>0.88041666666666663</v>
      </c>
      <c r="H50" s="45">
        <f>E39</f>
        <v>0.87782258064516128</v>
      </c>
      <c r="I50" s="45">
        <f>E40</f>
        <v>0.77584780810587262</v>
      </c>
      <c r="J50" s="45">
        <f>E41</f>
        <v>0.45940170940170938</v>
      </c>
      <c r="K50">
        <f>E42</f>
        <v>0</v>
      </c>
      <c r="L50">
        <f>E43</f>
        <v>0</v>
      </c>
      <c r="M50">
        <f>E44</f>
        <v>0</v>
      </c>
      <c r="N50" s="45">
        <f>SUM(C33:C44)/SUM(D33:D44)</f>
        <v>0.52656782392485491</v>
      </c>
    </row>
    <row r="51" spans="1:14" x14ac:dyDescent="0.25">
      <c r="A51" s="3" t="s">
        <v>48</v>
      </c>
      <c r="B51">
        <f>H33</f>
        <v>0</v>
      </c>
      <c r="C51">
        <f>H34</f>
        <v>0</v>
      </c>
      <c r="D51">
        <f>H35</f>
        <v>0</v>
      </c>
      <c r="E51" s="45">
        <f>H36</f>
        <v>0.91366666666666663</v>
      </c>
      <c r="F51" s="45">
        <f>H37</f>
        <v>0.86935483870967745</v>
      </c>
      <c r="G51" s="45">
        <f>H38</f>
        <v>0.89800000000000002</v>
      </c>
      <c r="H51" s="45">
        <f>H39</f>
        <v>0.9096774193548387</v>
      </c>
      <c r="I51" s="45">
        <f>H40</f>
        <v>0.83967741935483875</v>
      </c>
      <c r="J51" s="45">
        <f>H41</f>
        <v>0.43933333333333335</v>
      </c>
      <c r="K51">
        <f>H42</f>
        <v>0</v>
      </c>
      <c r="L51">
        <f>H43</f>
        <v>0</v>
      </c>
      <c r="M51">
        <f>H44</f>
        <v>0</v>
      </c>
      <c r="N51" s="45">
        <f>SUM(F33:F44)/SUM(G33:G44)</f>
        <v>0.54472527472527477</v>
      </c>
    </row>
    <row r="52" spans="1:14" x14ac:dyDescent="0.25">
      <c r="A52" s="3" t="s">
        <v>69</v>
      </c>
      <c r="B52" s="46">
        <f>K33</f>
        <v>0.58870967741935487</v>
      </c>
      <c r="C52" s="46">
        <f>K34</f>
        <v>0.88551587301587298</v>
      </c>
      <c r="D52" s="46">
        <f>K35</f>
        <v>0.94014336917562724</v>
      </c>
      <c r="E52" s="46">
        <f>K36</f>
        <v>0.88518518518518519</v>
      </c>
      <c r="F52" s="46">
        <f>K37</f>
        <v>0.86935483870967745</v>
      </c>
      <c r="G52" s="46">
        <f>K38</f>
        <v>0.89018518518518519</v>
      </c>
      <c r="H52" s="46">
        <f>K39</f>
        <v>0.8955197132616487</v>
      </c>
      <c r="I52" s="46">
        <f>K40</f>
        <v>0.81170714026821311</v>
      </c>
      <c r="J52" s="46">
        <f>K41</f>
        <v>0.44812734082397004</v>
      </c>
      <c r="K52">
        <f>K42</f>
        <v>0</v>
      </c>
      <c r="L52">
        <f>K43</f>
        <v>0</v>
      </c>
      <c r="M52">
        <f>K44</f>
        <v>0</v>
      </c>
      <c r="N52" s="45">
        <f>SUM(I33:I45)/SUM(J33:J45)</f>
        <v>0.80176669794769273</v>
      </c>
    </row>
    <row r="53" spans="1:14" x14ac:dyDescent="0.25">
      <c r="A53" s="2" t="s">
        <v>50</v>
      </c>
    </row>
    <row r="54" spans="1:14" x14ac:dyDescent="0.25">
      <c r="A54" s="3"/>
    </row>
    <row r="55" spans="1:14" x14ac:dyDescent="0.25">
      <c r="A55" s="3"/>
    </row>
    <row r="56" spans="1:14" x14ac:dyDescent="0.25">
      <c r="B56" s="335" t="s">
        <v>82</v>
      </c>
      <c r="C56" s="336"/>
      <c r="D56" s="336"/>
      <c r="E56" s="337"/>
      <c r="I56" s="326" t="s">
        <v>83</v>
      </c>
      <c r="J56" s="327"/>
      <c r="K56" s="327"/>
      <c r="L56" s="328"/>
    </row>
    <row r="57" spans="1:14" ht="30" x14ac:dyDescent="0.25">
      <c r="A57" s="54" t="s">
        <v>61</v>
      </c>
      <c r="B57" s="18" t="s">
        <v>75</v>
      </c>
      <c r="C57" s="18" t="s">
        <v>76</v>
      </c>
      <c r="D57" s="18" t="s">
        <v>77</v>
      </c>
      <c r="E57" s="18" t="s">
        <v>65</v>
      </c>
      <c r="H57" s="54" t="s">
        <v>61</v>
      </c>
      <c r="I57" s="18" t="s">
        <v>62</v>
      </c>
      <c r="J57" s="18" t="s">
        <v>63</v>
      </c>
      <c r="K57" s="18" t="s">
        <v>64</v>
      </c>
      <c r="L57" s="18" t="s">
        <v>65</v>
      </c>
    </row>
    <row r="58" spans="1:14" x14ac:dyDescent="0.25">
      <c r="A58" s="55" t="s">
        <v>47</v>
      </c>
      <c r="B58" s="47">
        <f t="shared" ref="B58:D60" si="7">B50</f>
        <v>0</v>
      </c>
      <c r="C58" s="47">
        <f t="shared" si="7"/>
        <v>0</v>
      </c>
      <c r="D58" s="47">
        <f t="shared" si="7"/>
        <v>0</v>
      </c>
      <c r="E58" s="16">
        <f>IFERROR(SUM(C33:C35)/SUM(D33:D35),"")</f>
        <v>0</v>
      </c>
      <c r="H58" s="55" t="s">
        <v>47</v>
      </c>
      <c r="I58" s="47">
        <f t="shared" ref="I58:K60" si="8">H50</f>
        <v>0.87782258064516128</v>
      </c>
      <c r="J58" s="47">
        <f t="shared" si="8"/>
        <v>0.77584780810587262</v>
      </c>
      <c r="K58" s="47">
        <f t="shared" si="8"/>
        <v>0.45940170940170938</v>
      </c>
      <c r="L58" s="52">
        <f>IFERROR(SUM(C39:C41)/SUM(D39:D41),"")</f>
        <v>0.70848300635534678</v>
      </c>
    </row>
    <row r="59" spans="1:14" x14ac:dyDescent="0.25">
      <c r="A59" s="56" t="s">
        <v>48</v>
      </c>
      <c r="B59">
        <f t="shared" si="7"/>
        <v>0</v>
      </c>
      <c r="C59">
        <f t="shared" si="7"/>
        <v>0</v>
      </c>
      <c r="D59">
        <f t="shared" si="7"/>
        <v>0</v>
      </c>
      <c r="E59" s="32">
        <f>IFERROR(SUM(F33:F35)/SUM(G33:G35),"")</f>
        <v>0</v>
      </c>
      <c r="H59" s="56" t="s">
        <v>48</v>
      </c>
      <c r="I59" s="47">
        <f t="shared" si="8"/>
        <v>0.9096774193548387</v>
      </c>
      <c r="J59" s="47">
        <f t="shared" si="8"/>
        <v>0.83967741935483875</v>
      </c>
      <c r="K59" s="47">
        <f t="shared" si="8"/>
        <v>0.43933333333333335</v>
      </c>
      <c r="L59" s="53">
        <f>IFERROR(SUM(F39:F41)/SUM(G39:G41),"")</f>
        <v>0.73271739130434788</v>
      </c>
    </row>
    <row r="60" spans="1:14" x14ac:dyDescent="0.25">
      <c r="A60" s="57" t="s">
        <v>69</v>
      </c>
      <c r="B60" s="46">
        <f t="shared" si="7"/>
        <v>0.58870967741935487</v>
      </c>
      <c r="C60" s="46">
        <f t="shared" si="7"/>
        <v>0.88551587301587298</v>
      </c>
      <c r="D60" s="46">
        <f t="shared" si="7"/>
        <v>0.94014336917562724</v>
      </c>
      <c r="E60" s="46">
        <f>IFERROR(SUM(I33:I35)/SUM(J33:J35),"")</f>
        <v>0.80209876543209879</v>
      </c>
      <c r="H60" s="57" t="s">
        <v>69</v>
      </c>
      <c r="I60" s="46">
        <f t="shared" si="8"/>
        <v>0.8955197132616487</v>
      </c>
      <c r="J60" s="46">
        <f t="shared" si="8"/>
        <v>0.81170714026821311</v>
      </c>
      <c r="K60" s="46">
        <f t="shared" si="8"/>
        <v>0.44812734082397004</v>
      </c>
      <c r="L60" s="50">
        <f>IFERROR(SUM(I39:I41)/SUM(J39:J41),"")</f>
        <v>0.72204647767368291</v>
      </c>
    </row>
    <row r="63" spans="1:14" x14ac:dyDescent="0.25">
      <c r="B63" s="332" t="s">
        <v>81</v>
      </c>
      <c r="C63" s="333"/>
      <c r="D63" s="333"/>
      <c r="E63" s="334"/>
      <c r="I63" s="329" t="s">
        <v>84</v>
      </c>
      <c r="J63" s="330"/>
      <c r="K63" s="330"/>
      <c r="L63" s="331"/>
    </row>
    <row r="64" spans="1:14" ht="30" x14ac:dyDescent="0.25">
      <c r="A64" s="54" t="s">
        <v>61</v>
      </c>
      <c r="B64" s="18" t="s">
        <v>78</v>
      </c>
      <c r="C64" s="18" t="s">
        <v>79</v>
      </c>
      <c r="D64" s="18" t="s">
        <v>80</v>
      </c>
      <c r="E64" s="18" t="s">
        <v>65</v>
      </c>
      <c r="H64" s="54" t="s">
        <v>61</v>
      </c>
      <c r="I64" s="48" t="s">
        <v>66</v>
      </c>
      <c r="J64" s="49" t="s">
        <v>67</v>
      </c>
      <c r="K64" s="18" t="s">
        <v>68</v>
      </c>
      <c r="L64" s="51" t="s">
        <v>65</v>
      </c>
    </row>
    <row r="65" spans="1:12" x14ac:dyDescent="0.25">
      <c r="A65" s="55" t="s">
        <v>47</v>
      </c>
      <c r="B65" s="47">
        <f t="shared" ref="B65:D67" si="9">E50</f>
        <v>0.84958333333333336</v>
      </c>
      <c r="C65" s="47">
        <f t="shared" si="9"/>
        <v>0.86935483870967745</v>
      </c>
      <c r="D65" s="47">
        <f t="shared" si="9"/>
        <v>0.88041666666666663</v>
      </c>
      <c r="E65" s="16">
        <f>IFERROR(SUM(C36:C38)/SUM(D36:D38),"")</f>
        <v>0.86648351648351651</v>
      </c>
      <c r="H65" s="55" t="s">
        <v>47</v>
      </c>
      <c r="I65" s="58">
        <f t="shared" ref="I65:K67" si="10">K50</f>
        <v>0</v>
      </c>
      <c r="J65" s="59">
        <f t="shared" si="10"/>
        <v>0</v>
      </c>
      <c r="K65" s="60">
        <f t="shared" si="10"/>
        <v>0</v>
      </c>
      <c r="L65" s="52" t="str">
        <f>IFERROR(SUM(C42:C44)/SUM(D42:D44),"")</f>
        <v/>
      </c>
    </row>
    <row r="66" spans="1:12" x14ac:dyDescent="0.25">
      <c r="A66" s="56" t="s">
        <v>48</v>
      </c>
      <c r="B66" s="47">
        <f t="shared" si="9"/>
        <v>0.91366666666666663</v>
      </c>
      <c r="C66" s="47">
        <f t="shared" si="9"/>
        <v>0.86935483870967745</v>
      </c>
      <c r="D66" s="47">
        <f t="shared" si="9"/>
        <v>0.89800000000000002</v>
      </c>
      <c r="E66" s="32">
        <f>IFERROR(SUM(F36:F38)/SUM(G36:G38),"")</f>
        <v>0.89340659340659345</v>
      </c>
      <c r="H66" s="56" t="s">
        <v>48</v>
      </c>
      <c r="I66" s="61">
        <f t="shared" si="10"/>
        <v>0</v>
      </c>
      <c r="J66" s="62">
        <f t="shared" si="10"/>
        <v>0</v>
      </c>
      <c r="K66" s="63">
        <f t="shared" si="10"/>
        <v>0</v>
      </c>
      <c r="L66" s="53" t="str">
        <f>IFERROR(SUM(F42:F44)/SUM(G42:G44),"")</f>
        <v/>
      </c>
    </row>
    <row r="67" spans="1:12" x14ac:dyDescent="0.25">
      <c r="A67" s="57" t="s">
        <v>69</v>
      </c>
      <c r="B67" s="46">
        <f t="shared" si="9"/>
        <v>0.88518518518518519</v>
      </c>
      <c r="C67" s="46">
        <f t="shared" si="9"/>
        <v>0.86935483870967745</v>
      </c>
      <c r="D67" s="46">
        <f t="shared" si="9"/>
        <v>0.89018518518518519</v>
      </c>
      <c r="E67" s="16">
        <f>IFERROR(SUM(I36:I38)/SUM(J36:J38),"")</f>
        <v>0.88144078144078142</v>
      </c>
      <c r="H67" s="57" t="s">
        <v>69</v>
      </c>
      <c r="I67" s="64">
        <f t="shared" si="10"/>
        <v>0</v>
      </c>
      <c r="J67" s="65">
        <f t="shared" si="10"/>
        <v>0</v>
      </c>
      <c r="K67" s="66">
        <f t="shared" si="10"/>
        <v>0</v>
      </c>
      <c r="L67" s="50" t="str">
        <f>IFERROR(SUM(I42:I44)/SUM(J42:J44),"")</f>
        <v/>
      </c>
    </row>
    <row r="72" spans="1:12" x14ac:dyDescent="0.25">
      <c r="A72" s="3" t="s">
        <v>22</v>
      </c>
    </row>
    <row r="74" spans="1:12" x14ac:dyDescent="0.25">
      <c r="A74" t="s">
        <v>23</v>
      </c>
    </row>
    <row r="75" spans="1:12" x14ac:dyDescent="0.25">
      <c r="A75" t="s">
        <v>8</v>
      </c>
    </row>
    <row r="77" spans="1:12" x14ac:dyDescent="0.25">
      <c r="A77" t="s">
        <v>9</v>
      </c>
    </row>
    <row r="78" spans="1:12" x14ac:dyDescent="0.25">
      <c r="A78" t="s">
        <v>10</v>
      </c>
    </row>
    <row r="84" spans="1:3" x14ac:dyDescent="0.25">
      <c r="A84" s="3" t="s">
        <v>37</v>
      </c>
      <c r="C84" t="s">
        <v>24</v>
      </c>
    </row>
    <row r="85" spans="1:3" x14ac:dyDescent="0.25">
      <c r="A85" s="3"/>
    </row>
    <row r="86" spans="1:3" x14ac:dyDescent="0.25">
      <c r="A86" t="s">
        <v>25</v>
      </c>
    </row>
    <row r="87" spans="1:3" x14ac:dyDescent="0.25">
      <c r="A87" t="s">
        <v>26</v>
      </c>
    </row>
    <row r="88" spans="1:3" x14ac:dyDescent="0.25">
      <c r="A88" t="s">
        <v>27</v>
      </c>
    </row>
    <row r="89" spans="1:3" x14ac:dyDescent="0.25">
      <c r="A89" t="s">
        <v>28</v>
      </c>
    </row>
    <row r="105" spans="1:1" x14ac:dyDescent="0.25">
      <c r="A105" s="3" t="s">
        <v>22</v>
      </c>
    </row>
    <row r="106" spans="1:1" x14ac:dyDescent="0.25">
      <c r="A106" t="s">
        <v>29</v>
      </c>
    </row>
    <row r="107" spans="1:1" x14ac:dyDescent="0.25">
      <c r="A107" t="s">
        <v>30</v>
      </c>
    </row>
    <row r="109" spans="1:1" x14ac:dyDescent="0.25">
      <c r="A109" t="s">
        <v>85</v>
      </c>
    </row>
    <row r="110" spans="1:1" x14ac:dyDescent="0.25">
      <c r="A110" t="s">
        <v>86</v>
      </c>
    </row>
    <row r="112" spans="1:1" x14ac:dyDescent="0.25">
      <c r="A112" t="s">
        <v>87</v>
      </c>
    </row>
    <row r="113" spans="1:1" x14ac:dyDescent="0.25">
      <c r="A113" t="s">
        <v>88</v>
      </c>
    </row>
    <row r="115" spans="1:1" x14ac:dyDescent="0.25">
      <c r="A115" s="2" t="s">
        <v>31</v>
      </c>
    </row>
    <row r="117" spans="1:1" x14ac:dyDescent="0.25">
      <c r="A117" t="s">
        <v>32</v>
      </c>
    </row>
    <row r="119" spans="1:1" x14ac:dyDescent="0.25">
      <c r="A119" s="2" t="s">
        <v>89</v>
      </c>
    </row>
    <row r="121" spans="1:1" x14ac:dyDescent="0.25">
      <c r="A121" t="s">
        <v>33</v>
      </c>
    </row>
    <row r="122" spans="1:1" x14ac:dyDescent="0.25">
      <c r="A122" t="s">
        <v>34</v>
      </c>
    </row>
    <row r="124" spans="1:1" x14ac:dyDescent="0.25">
      <c r="A124" t="s">
        <v>35</v>
      </c>
    </row>
    <row r="130" spans="1:6" x14ac:dyDescent="0.25">
      <c r="A130" s="3" t="s">
        <v>38</v>
      </c>
      <c r="F130" t="s">
        <v>42</v>
      </c>
    </row>
    <row r="132" spans="1:6" x14ac:dyDescent="0.25">
      <c r="A132" t="s">
        <v>39</v>
      </c>
    </row>
    <row r="133" spans="1:6" x14ac:dyDescent="0.25">
      <c r="A133" t="s">
        <v>40</v>
      </c>
    </row>
    <row r="134" spans="1:6" x14ac:dyDescent="0.25">
      <c r="A134" t="s">
        <v>41</v>
      </c>
    </row>
    <row r="150" spans="1:1" x14ac:dyDescent="0.25">
      <c r="A150" s="3" t="s">
        <v>22</v>
      </c>
    </row>
    <row r="151" spans="1:1" ht="16.5" x14ac:dyDescent="0.3">
      <c r="A151" s="14" t="s">
        <v>43</v>
      </c>
    </row>
    <row r="152" spans="1:1" ht="16.5" x14ac:dyDescent="0.3">
      <c r="A152" s="14" t="s">
        <v>44</v>
      </c>
    </row>
    <row r="153" spans="1:1" ht="16.5" x14ac:dyDescent="0.3">
      <c r="A153" s="14" t="s">
        <v>45</v>
      </c>
    </row>
  </sheetData>
  <mergeCells count="12">
    <mergeCell ref="A17:B17"/>
    <mergeCell ref="A18:B18"/>
    <mergeCell ref="A19:B19"/>
    <mergeCell ref="A16:C16"/>
    <mergeCell ref="A15:C15"/>
    <mergeCell ref="I56:L56"/>
    <mergeCell ref="I63:L63"/>
    <mergeCell ref="B63:E63"/>
    <mergeCell ref="B56:E56"/>
    <mergeCell ref="C31:E31"/>
    <mergeCell ref="F31:H31"/>
    <mergeCell ref="I31:K31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F3"/>
  <sheetViews>
    <sheetView showGridLines="0" workbookViewId="0">
      <selection activeCell="O23" sqref="O23"/>
    </sheetView>
  </sheetViews>
  <sheetFormatPr defaultRowHeight="15" x14ac:dyDescent="0.25"/>
  <cols>
    <col min="2" max="2" width="9.140625" customWidth="1"/>
  </cols>
  <sheetData>
    <row r="1" spans="1:6" x14ac:dyDescent="0.25">
      <c r="A1" t="s">
        <v>2</v>
      </c>
      <c r="B1" s="351" t="s">
        <v>3</v>
      </c>
      <c r="C1" s="351"/>
      <c r="D1" s="351"/>
      <c r="E1" s="351"/>
      <c r="F1" s="351"/>
    </row>
    <row r="3" spans="1:6" x14ac:dyDescent="0.25">
      <c r="A3" s="4" t="s">
        <v>1</v>
      </c>
    </row>
  </sheetData>
  <mergeCells count="1">
    <mergeCell ref="B1:F1"/>
  </mergeCells>
  <hyperlinks>
    <hyperlink ref="A3" r:id="rId1" xr:uid="{00000000-0004-0000-0400-000000000000}"/>
  </hyperlinks>
  <pageMargins left="0.511811024" right="0.511811024" top="0.78740157499999996" bottom="0.78740157499999996" header="0.31496062000000002" footer="0.3149606200000000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Produção</vt:lpstr>
      <vt:lpstr>Indicadores de Desempenho</vt:lpstr>
      <vt:lpstr>Indicadores de Efetividade</vt:lpstr>
      <vt:lpstr>Indicadores e Metas de Qualidad</vt:lpstr>
      <vt:lpstr>TMP_UTIs Brasil</vt:lpstr>
      <vt:lpstr>'Indicadores de Desempenho'!Area_de_impressao</vt:lpstr>
      <vt:lpstr>'Indicadores de Efetividade'!Area_de_impressao</vt:lpstr>
      <vt:lpstr>Produção!Area_de_impressao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11051-cesar</dc:creator>
  <cp:lastModifiedBy>THAMYRES ARAUJO DO NASCIMENTO</cp:lastModifiedBy>
  <cp:lastPrinted>2024-09-18T19:42:10Z</cp:lastPrinted>
  <dcterms:created xsi:type="dcterms:W3CDTF">2021-12-03T19:01:33Z</dcterms:created>
  <dcterms:modified xsi:type="dcterms:W3CDTF">2024-11-07T12:50:54Z</dcterms:modified>
</cp:coreProperties>
</file>