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16352-sara\Desktop\Relatorios retificados CRER\"/>
    </mc:Choice>
  </mc:AlternateContent>
  <xr:revisionPtr revIDLastSave="0" documentId="13_ncr:1_{C6ECF55E-ED15-4827-BD51-751336D69B19}" xr6:coauthVersionLast="47" xr6:coauthVersionMax="47" xr10:uidLastSave="{00000000-0000-0000-0000-000000000000}"/>
  <bookViews>
    <workbookView xWindow="-19320" yWindow="-120" windowWidth="19440" windowHeight="15000" tabRatio="1000" xr2:uid="{00000000-000D-0000-FFFF-FFFF00000000}"/>
  </bookViews>
  <sheets>
    <sheet name="Produção Fixa" sheetId="2" r:id="rId1"/>
    <sheet name="Indicadores Desempenho" sheetId="3" r:id="rId2"/>
  </sheets>
  <definedNames>
    <definedName name="_xlnm.Print_Area" localSheetId="1">'Indicadores Desempenho'!$A$1:$C$62</definedName>
    <definedName name="_xlnm.Print_Area" localSheetId="0">'Produção Fixa'!$A$1:$E$160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2" l="1"/>
  <c r="C14" i="2"/>
  <c r="C59" i="3"/>
  <c r="C56" i="3"/>
  <c r="C53" i="3"/>
  <c r="C48" i="3"/>
  <c r="C45" i="3"/>
  <c r="C42" i="3"/>
  <c r="C39" i="3"/>
  <c r="C36" i="3"/>
  <c r="C33" i="3"/>
  <c r="C30" i="3"/>
  <c r="C24" i="3"/>
  <c r="C21" i="3"/>
  <c r="C18" i="3"/>
  <c r="C15" i="3"/>
  <c r="C12" i="3"/>
  <c r="C11" i="3" s="1"/>
  <c r="C8" i="3"/>
  <c r="C5" i="3"/>
  <c r="E133" i="2" l="1"/>
  <c r="E135" i="2"/>
  <c r="E134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C80" i="2"/>
  <c r="C78" i="2"/>
  <c r="C155" i="2" s="1"/>
  <c r="B78" i="2"/>
  <c r="B14" i="2"/>
  <c r="B153" i="2" s="1"/>
  <c r="C79" i="2"/>
  <c r="C153" i="2" l="1"/>
  <c r="B93" i="2"/>
  <c r="C93" i="2"/>
  <c r="C157" i="2" s="1"/>
  <c r="C158" i="2" l="1"/>
  <c r="C156" i="2"/>
  <c r="D114" i="2" l="1"/>
  <c r="C114" i="2" l="1"/>
  <c r="C159" i="2" s="1"/>
  <c r="D135" i="2"/>
  <c r="C57" i="2" l="1"/>
  <c r="C39" i="2"/>
  <c r="C97" i="2" l="1"/>
  <c r="B97" i="2"/>
  <c r="B157" i="2"/>
  <c r="C135" i="2"/>
  <c r="C160" i="2" s="1"/>
  <c r="C53" i="2"/>
  <c r="C149" i="2"/>
  <c r="C8" i="2"/>
  <c r="C152" i="2" s="1"/>
  <c r="C28" i="2"/>
  <c r="C154" i="2" s="1"/>
  <c r="C66" i="2"/>
  <c r="B114" i="2"/>
  <c r="B159" i="2" s="1"/>
  <c r="B28" i="2" l="1"/>
  <c r="B154" i="2" s="1"/>
  <c r="B8" i="2"/>
  <c r="B152" i="2" s="1"/>
</calcChain>
</file>

<file path=xl/sharedStrings.xml><?xml version="1.0" encoding="utf-8"?>
<sst xmlns="http://schemas.openxmlformats.org/spreadsheetml/2006/main" count="266" uniqueCount="193">
  <si>
    <t>META/MENSAL</t>
  </si>
  <si>
    <t>Internação (Saídas Hospitalares)</t>
  </si>
  <si>
    <t>Cirurgias Eletivas</t>
  </si>
  <si>
    <t>Atividade Ambulatorial</t>
  </si>
  <si>
    <t>Serviço de Atenção Domiciliar -SAD</t>
  </si>
  <si>
    <t>Terapias Especializadas</t>
  </si>
  <si>
    <t>Prótese Auditivas</t>
  </si>
  <si>
    <t>TOTAL</t>
  </si>
  <si>
    <t>Atendimento odontologico PNE - Consulta</t>
  </si>
  <si>
    <t>Atendimento odontologico PNE - Procedimentos</t>
  </si>
  <si>
    <t>TERAPIAS ESPECIALIZADAS</t>
  </si>
  <si>
    <t>SAD</t>
  </si>
  <si>
    <t>Próteses Auditivas</t>
  </si>
  <si>
    <t>Eletrocardiograma</t>
  </si>
  <si>
    <t>Eletroencefalograma</t>
  </si>
  <si>
    <t>Eletroneuromiografia</t>
  </si>
  <si>
    <t>Espirometria</t>
  </si>
  <si>
    <t>Radiologia</t>
  </si>
  <si>
    <t>Ressonância Nuclear Magnética</t>
  </si>
  <si>
    <t>Tomografia Computadorizada</t>
  </si>
  <si>
    <t>Acupuntura</t>
  </si>
  <si>
    <t>Cardiologia</t>
  </si>
  <si>
    <t>Cirurgia Geral</t>
  </si>
  <si>
    <t>Cirurgia Plástica</t>
  </si>
  <si>
    <t>Cirurgia Torácica</t>
  </si>
  <si>
    <t>Cirurgia Vascular</t>
  </si>
  <si>
    <t>Endocrinologia</t>
  </si>
  <si>
    <t>Fisiatria</t>
  </si>
  <si>
    <t>Geneticista</t>
  </si>
  <si>
    <t>Infectologia</t>
  </si>
  <si>
    <t>Neuropediatria</t>
  </si>
  <si>
    <t>Oftalmologia</t>
  </si>
  <si>
    <t>Otorrinolaringologia</t>
  </si>
  <si>
    <t>Urologia</t>
  </si>
  <si>
    <t>Enfermagem</t>
  </si>
  <si>
    <t>Psicologia</t>
  </si>
  <si>
    <t>Terapia Ocupacional</t>
  </si>
  <si>
    <t xml:space="preserve">Nutricionista </t>
  </si>
  <si>
    <t>Odontologia (Ambulatório CRER)</t>
  </si>
  <si>
    <t>Ortopedia/Traumatologia</t>
  </si>
  <si>
    <t>Bera (Brainstem Evoked Response Audimetry)</t>
  </si>
  <si>
    <t xml:space="preserve">Doppler (MMII, MMSS, carótida e transcraniano) </t>
  </si>
  <si>
    <t>Ecocardiograma (transesofagico, de stress, transtorácico)</t>
  </si>
  <si>
    <t>Laboratório de Análises Clínica</t>
  </si>
  <si>
    <t>Laboratório de Genética</t>
  </si>
  <si>
    <t>Videolaringoscopia</t>
  </si>
  <si>
    <t>INTERNAÇÕES HOSPITALARES</t>
  </si>
  <si>
    <t>CIRURGIAS ELETIVAS</t>
  </si>
  <si>
    <t>Oficina Ortopédica</t>
  </si>
  <si>
    <t>SADT EXTERNO - REALIZADOS</t>
  </si>
  <si>
    <t>*Não tem meta contratada</t>
  </si>
  <si>
    <t>Geriatria</t>
  </si>
  <si>
    <t xml:space="preserve">Pneumologia/Tisiologia </t>
  </si>
  <si>
    <t>CENTRO ESTADUAL DE REABILITAÇÃO E READAPTAÇÃO DR. HENRIQUE SANTILLO - CRER</t>
  </si>
  <si>
    <t xml:space="preserve">Cirurgia eletiva hospitalar de alto giro </t>
  </si>
  <si>
    <t xml:space="preserve">Cirurgia eletiva hospitalar de média ou alta complexidade (sem alto custo) </t>
  </si>
  <si>
    <t xml:space="preserve">Cirurgia eletiva hospitalar de alto custo (com ou sem OPME) </t>
  </si>
  <si>
    <t>SADT EXTERNO - OFERTADOS</t>
  </si>
  <si>
    <t>REGULAÇÃO</t>
  </si>
  <si>
    <t>*NTMC</t>
  </si>
  <si>
    <t xml:space="preserve">Clínico Geral </t>
  </si>
  <si>
    <t>Clínica Cirúrgica</t>
  </si>
  <si>
    <t>Clínica Médica</t>
  </si>
  <si>
    <t>Reabilitação</t>
  </si>
  <si>
    <t>Consulta Médica na Atenção Especializada</t>
  </si>
  <si>
    <t>Consulta Multiprofissional na Atenção Especializada</t>
  </si>
  <si>
    <t>Consulta Multiprofissional - Aconselhamento Genético</t>
  </si>
  <si>
    <t>Atendimento bucomaxilo - Consulta pré cirúrgica - de 1º vez</t>
  </si>
  <si>
    <t>Atendimento bucomaxilo - Consulta pré cirúrgica - outras</t>
  </si>
  <si>
    <t>Atendimento bucomaxilo - Procedimentos cirúrgicos - ortognática</t>
  </si>
  <si>
    <t>Atendimento bucomaxilo - Procedimentos cirúrgicos - outros</t>
  </si>
  <si>
    <t>ATENDIMENTO AMBULATORIAL</t>
  </si>
  <si>
    <t>ATENDIMENTO AMBULATORIAL DETALHADO (CONSULTAS MÉDICAS)</t>
  </si>
  <si>
    <t>Anestesiologia</t>
  </si>
  <si>
    <t>ATENDIMENTO AMBULATORIAL DETALHADO (CONSULTAS MULTI)</t>
  </si>
  <si>
    <t>Arteterapia</t>
  </si>
  <si>
    <t>Educação Física</t>
  </si>
  <si>
    <t>Fisioterapia</t>
  </si>
  <si>
    <t>Fonoterapia</t>
  </si>
  <si>
    <t>Musicoterapia</t>
  </si>
  <si>
    <t>Otoemissões</t>
  </si>
  <si>
    <t>Imitanciometria</t>
  </si>
  <si>
    <t>Laboratório de Marcha</t>
  </si>
  <si>
    <t>SADT INTERNO (INTERNAÇÃO CRER)</t>
  </si>
  <si>
    <t>LINHAS DE CONTRATAÇÕES</t>
  </si>
  <si>
    <t>Análises Clínicas</t>
  </si>
  <si>
    <t>Anatomia Patológica</t>
  </si>
  <si>
    <t xml:space="preserve">Ecocardiograma  </t>
  </si>
  <si>
    <t>Radiografia</t>
  </si>
  <si>
    <t>Ultrassonografia</t>
  </si>
  <si>
    <t>Urodinâmica</t>
  </si>
  <si>
    <t>Fluoroscopia</t>
  </si>
  <si>
    <t>Neurologia</t>
  </si>
  <si>
    <t>Nutrologia</t>
  </si>
  <si>
    <t xml:space="preserve">Fisioterapia </t>
  </si>
  <si>
    <t xml:space="preserve">Musicoterapia </t>
  </si>
  <si>
    <t xml:space="preserve">Psicologia </t>
  </si>
  <si>
    <t xml:space="preserve">Terapia Ocupacional </t>
  </si>
  <si>
    <t>OFICINA ORTOPÉDICA</t>
  </si>
  <si>
    <t>APARELHOS AUDITIVOS</t>
  </si>
  <si>
    <t>PRODUÇÃO ASSISTENCIAL MAIO - 2024</t>
  </si>
  <si>
    <t>MAIO/24</t>
  </si>
  <si>
    <t>AMB. CRER</t>
  </si>
  <si>
    <t>SADT Externo (Ofertados) - Regulação</t>
  </si>
  <si>
    <t>SADT Externo (Realizados) - Regulação</t>
  </si>
  <si>
    <t>Demais cirurgias</t>
  </si>
  <si>
    <t>Adequações Cadeira de Rodas</t>
  </si>
  <si>
    <t>Calcados Neuropáticos</t>
  </si>
  <si>
    <t>Fabricação Oficina Itinerante</t>
  </si>
  <si>
    <t xml:space="preserve">Fabricações Calçados </t>
  </si>
  <si>
    <t xml:space="preserve">Fabricações Coletes </t>
  </si>
  <si>
    <t xml:space="preserve">Fabricações Próteses </t>
  </si>
  <si>
    <t>Fabricações Órteses</t>
  </si>
  <si>
    <t>Fabricações Órteses Longas</t>
  </si>
  <si>
    <t>Fabricações Órteses Membros Superiores</t>
  </si>
  <si>
    <t>Meios Auxiliares e Locomoção</t>
  </si>
  <si>
    <t>SUB-TOTAL - CIRURGIAS ELETIVAS</t>
  </si>
  <si>
    <t>SUB-TOTAL</t>
  </si>
  <si>
    <t>Demais Especialidades - Sessões realizadas</t>
  </si>
  <si>
    <t>Vascular</t>
  </si>
  <si>
    <t>INDICADORES DE DESEMPENHO MAIO 2024</t>
  </si>
  <si>
    <t>1. Taxa de Ocupação Hospitalar</t>
  </si>
  <si>
    <t>≥ 85%</t>
  </si>
  <si>
    <t>E-SINA</t>
  </si>
  <si>
    <t>Total de Pacientes-dia no período</t>
  </si>
  <si>
    <t>Total de leitos operacionais-dia do período</t>
  </si>
  <si>
    <t>2. Tempo Médio de Permanência Hospitalar (dias)</t>
  </si>
  <si>
    <t>≤ 5 dias</t>
  </si>
  <si>
    <t>E-SINA, porém no gráfico está 4,29</t>
  </si>
  <si>
    <t>Total de saídas no período</t>
  </si>
  <si>
    <t>3. Índice de Intervalo de Substituição de Leito (horas)</t>
  </si>
  <si>
    <t>&lt; 24</t>
  </si>
  <si>
    <t>E-SINA, porém no gráfico está 23,32</t>
  </si>
  <si>
    <t>Índice de Intervalo de Substituição de Leito (dias)</t>
  </si>
  <si>
    <t>Taxa de Ocupação Hospitalar</t>
  </si>
  <si>
    <t>Média de Permanência Hospitalar</t>
  </si>
  <si>
    <t>4. Taxa de Readmissão Hospitalar (29 dias)</t>
  </si>
  <si>
    <t>≤ 20%</t>
  </si>
  <si>
    <t>Nº de pacientes readmitidos entre 0 e 29 dias da última alta hospitalar</t>
  </si>
  <si>
    <t>Nº total de internações hospitalares</t>
  </si>
  <si>
    <t>5. Taxa de Readmissão em UTI (48 horas)</t>
  </si>
  <si>
    <t>&lt; 5%</t>
  </si>
  <si>
    <t>Nº de retornos em até 48 horas</t>
  </si>
  <si>
    <t>Nº de saídas da UTI, por alta</t>
  </si>
  <si>
    <t>6. Percentual de Ocorrência de Glosas no SIH - DATASUS</t>
  </si>
  <si>
    <t>≤ 7%</t>
  </si>
  <si>
    <t>Total de procedimentos rejeitados no SIH</t>
  </si>
  <si>
    <t>Total de procedimentos apresentados no SIH</t>
  </si>
  <si>
    <t>7. Percentual de Suspensão de Cirurgias Eletivas por Condições Operacionais</t>
  </si>
  <si>
    <t>≤ 5%</t>
  </si>
  <si>
    <t>Nº de cirurgias programadas suspensas</t>
  </si>
  <si>
    <t>Nº de cirurgias programadas (mapa cirúrgico)</t>
  </si>
  <si>
    <t>8. Percentual de cirurgias eletivas realizadas com TMAT (Tempo máximo aceitável para tratamento) expirado (↓) para o primeiro ano</t>
  </si>
  <si>
    <t>&lt; 25%</t>
  </si>
  <si>
    <t>Não se aplica</t>
  </si>
  <si>
    <t xml:space="preserve">Número de cirurgias realizadas com TMAT expirado </t>
  </si>
  <si>
    <t>Número de cirurgias eletivas em lista de espera e encaminhado para unidade</t>
  </si>
  <si>
    <t>9. Percentual de cirurgias eletivas realizadas com TMAT (Tempo máximo aceitável para tratamento) expirado (↓) para o segundo ano</t>
  </si>
  <si>
    <t>&lt; 10%</t>
  </si>
  <si>
    <t>10. Percentual de Exames de Imagem com resultado liberado em até 72 horas</t>
  </si>
  <si>
    <t>≥ 70%</t>
  </si>
  <si>
    <t>Nº de exames de imagem entregues em até 72h</t>
  </si>
  <si>
    <t>Total de exames de imagem realizados no período mutiplicado</t>
  </si>
  <si>
    <t>11. Percentual de Casos de Doenças/Agravos/Eventos de Notificação Compulsório Imediata (DAEI) Digitadas Oportunamente - até 7 dias</t>
  </si>
  <si>
    <t>≥ 80%</t>
  </si>
  <si>
    <t>Nº de casos de DAEI digitadas em tempo oportuno - até 7 dias</t>
  </si>
  <si>
    <t>Total de atendimentos realizados mensalmente</t>
  </si>
  <si>
    <t>12. Percentual de Casos de Doenças/Agravos/Eventos de Notificação Compulsório Imediata (DAEI) investigados oportunamente - até 48 horas da data da notificação</t>
  </si>
  <si>
    <t>Nº de casos de DAEI investigadas em tempo oportuno - até 48 horas da data da notificação</t>
  </si>
  <si>
    <t xml:space="preserve">Nº de casos de DAEI notificadas (no período/mês) </t>
  </si>
  <si>
    <t xml:space="preserve">13. Taxa de acurácia do estoque </t>
  </si>
  <si>
    <t>≥ 95%</t>
  </si>
  <si>
    <t>Número total de itens contados em conformidade</t>
  </si>
  <si>
    <t xml:space="preserve"> Número total de itens padronizados cadastrados no sistema</t>
  </si>
  <si>
    <t xml:space="preserve">14. Taxa de perda financeira por vencimento de medicamentos </t>
  </si>
  <si>
    <t>≤ 2%</t>
  </si>
  <si>
    <t>Valor financeiro da perda de medicamentos padronizados por validade expirada (R$)</t>
  </si>
  <si>
    <t>valor financeiro de medicamentos inventariado no período (R$)</t>
  </si>
  <si>
    <t xml:space="preserve">15. Taxa de aceitabilidade das intervenções farmacêuticas </t>
  </si>
  <si>
    <t>≥ 90%</t>
  </si>
  <si>
    <t>Número de intervenções aceitas</t>
  </si>
  <si>
    <t>Número absoluto de intervenções registradas</t>
  </si>
  <si>
    <t>Indicadores de acompanhamento - Serviço de Farmácia:</t>
  </si>
  <si>
    <t>Taxa de disponibilidade do farmacêutico 24 horas</t>
  </si>
  <si>
    <t>≥ 100%</t>
  </si>
  <si>
    <t>Número de farmacêuticos atuantes com cobertura 24h</t>
  </si>
  <si>
    <t>Número de farmacêuticos disponíveis na escala</t>
  </si>
  <si>
    <t>Taxa de prescrições analisadas pelo farmacêutico</t>
  </si>
  <si>
    <t>Número de prescrições analisadas pelo farmacêutico</t>
  </si>
  <si>
    <t>Número de prescrições médicas registradas no período</t>
  </si>
  <si>
    <t>Taxa de notificações de eventos adversos envolvendo medicamentos tratados pelo serviço de farmácia</t>
  </si>
  <si>
    <t xml:space="preserve">Número de eventos adversos analisados pelos farmacêuticos </t>
  </si>
  <si>
    <t>Número de eventos adversos relacionados a medicamentos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</si>
</sst>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;[Red]#,##0"/>
    <numFmt numFmtId="165" formatCode="0.0"/>
    <numFmt numFmtId="166" formatCode="0.0%"/>
    <numFmt numFmtId="167" formatCode="#,##0.0"/>
  </numFmts>
  <fonts count="25" x14ac:knownFonts="1">
    <font>
      <sz val="11"/>
      <color rgb="FF000000"/>
      <name val="Calibri"/>
      <charset val="1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color rgb="FF000000"/>
      <name val="Calibri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3"/>
      <color theme="0"/>
      <name val="Arial"/>
      <family val="2"/>
    </font>
    <font>
      <sz val="11"/>
      <color rgb="FF000000"/>
      <name val="Calibri"/>
      <family val="2"/>
    </font>
    <font>
      <sz val="12"/>
      <color rgb="FF000000"/>
      <name val="Arial"/>
      <family val="2"/>
    </font>
    <font>
      <sz val="12"/>
      <color rgb="FF000000"/>
      <name val="Arial"/>
      <family val="2"/>
      <charset val="1"/>
    </font>
    <font>
      <sz val="8"/>
      <name val="Calibri"/>
      <family val="2"/>
    </font>
    <font>
      <b/>
      <sz val="12"/>
      <color theme="1"/>
      <name val="Arial"/>
      <family val="2"/>
    </font>
    <font>
      <sz val="12"/>
      <name val="Arial"/>
      <family val="2"/>
      <charset val="1"/>
    </font>
    <font>
      <sz val="12"/>
      <color theme="1"/>
      <name val="Arial"/>
      <family val="2"/>
      <charset val="1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4"/>
      <color rgb="FF000000"/>
      <name val="Calibri"/>
      <family val="2"/>
    </font>
    <font>
      <b/>
      <sz val="12"/>
      <color theme="0"/>
      <name val="Arial"/>
      <family val="2"/>
    </font>
    <font>
      <b/>
      <sz val="12"/>
      <color rgb="FF000000"/>
      <name val="Arial"/>
      <family val="2"/>
    </font>
    <font>
      <i/>
      <sz val="12"/>
      <color rgb="FF000000"/>
      <name val="Arial"/>
      <family val="2"/>
    </font>
    <font>
      <i/>
      <sz val="12"/>
      <name val="Arial"/>
      <family val="2"/>
    </font>
    <font>
      <sz val="11"/>
      <color theme="1"/>
      <name val="Calibri"/>
      <family val="2"/>
    </font>
    <font>
      <i/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EDEDED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E7E6E6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rgb="FFE7E6E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rgb="FFE2F0D9"/>
      </patternFill>
    </fill>
    <fill>
      <patternFill patternType="solid">
        <fgColor theme="8" tint="0.79998168889431442"/>
        <bgColor rgb="FFAFD095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7" fillId="0" borderId="0"/>
    <xf numFmtId="9" fontId="17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03">
    <xf numFmtId="0" fontId="0" fillId="0" borderId="0" xfId="0"/>
    <xf numFmtId="0" fontId="5" fillId="0" borderId="0" xfId="0" applyFont="1"/>
    <xf numFmtId="0" fontId="3" fillId="0" borderId="15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3" fontId="10" fillId="0" borderId="16" xfId="0" applyNumberFormat="1" applyFont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vertical="center"/>
    </xf>
    <xf numFmtId="0" fontId="2" fillId="3" borderId="7" xfId="0" applyFont="1" applyFill="1" applyBorder="1" applyAlignment="1">
      <alignment horizontal="left" vertical="center" wrapText="1"/>
    </xf>
    <xf numFmtId="0" fontId="2" fillId="0" borderId="2" xfId="1" applyFont="1" applyBorder="1" applyAlignment="1">
      <alignment horizontal="justify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3" fontId="2" fillId="0" borderId="20" xfId="0" applyNumberFormat="1" applyFont="1" applyBorder="1" applyAlignment="1">
      <alignment horizontal="center" vertical="center" wrapText="1"/>
    </xf>
    <xf numFmtId="3" fontId="2" fillId="0" borderId="21" xfId="0" applyNumberFormat="1" applyFont="1" applyBorder="1" applyAlignment="1">
      <alignment horizontal="center" vertical="center" wrapText="1"/>
    </xf>
    <xf numFmtId="165" fontId="0" fillId="0" borderId="0" xfId="0" applyNumberFormat="1"/>
    <xf numFmtId="3" fontId="6" fillId="0" borderId="3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3" fontId="2" fillId="2" borderId="20" xfId="0" applyNumberFormat="1" applyFont="1" applyFill="1" applyBorder="1" applyAlignment="1">
      <alignment horizontal="center" vertical="center" wrapText="1"/>
    </xf>
    <xf numFmtId="3" fontId="2" fillId="0" borderId="20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3" fontId="2" fillId="0" borderId="23" xfId="0" applyNumberFormat="1" applyFont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3" fontId="2" fillId="0" borderId="21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8" xfId="1" applyFont="1" applyBorder="1" applyAlignment="1">
      <alignment horizontal="left" vertical="center" wrapText="1"/>
    </xf>
    <xf numFmtId="164" fontId="6" fillId="0" borderId="28" xfId="1" applyNumberFormat="1" applyFont="1" applyBorder="1" applyAlignment="1">
      <alignment horizontal="center" vertical="center" wrapText="1"/>
    </xf>
    <xf numFmtId="0" fontId="6" fillId="0" borderId="34" xfId="1" applyFont="1" applyBorder="1" applyAlignment="1">
      <alignment horizontal="left" vertical="center" wrapText="1"/>
    </xf>
    <xf numFmtId="164" fontId="6" fillId="0" borderId="34" xfId="1" applyNumberFormat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left" vertical="center" wrapText="1"/>
    </xf>
    <xf numFmtId="164" fontId="6" fillId="0" borderId="32" xfId="1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16" fillId="0" borderId="0" xfId="0" applyFont="1" applyAlignment="1">
      <alignment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49" fontId="1" fillId="7" borderId="1" xfId="0" applyNumberFormat="1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17" fontId="1" fillId="7" borderId="1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2" fillId="3" borderId="2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3" fontId="10" fillId="3" borderId="16" xfId="0" applyNumberFormat="1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 wrapText="1"/>
    </xf>
    <xf numFmtId="10" fontId="0" fillId="0" borderId="0" xfId="2" applyNumberFormat="1" applyFont="1"/>
    <xf numFmtId="0" fontId="2" fillId="3" borderId="27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3" fontId="2" fillId="2" borderId="0" xfId="0" applyNumberFormat="1" applyFont="1" applyFill="1" applyAlignment="1">
      <alignment horizontal="center" vertical="center" wrapText="1"/>
    </xf>
    <xf numFmtId="3" fontId="13" fillId="0" borderId="0" xfId="0" applyNumberFormat="1" applyFont="1" applyAlignment="1">
      <alignment horizontal="center" vertical="center" wrapText="1"/>
    </xf>
    <xf numFmtId="0" fontId="6" fillId="0" borderId="2" xfId="1" applyFont="1" applyBorder="1" applyAlignment="1">
      <alignment horizontal="left" vertical="center" wrapText="1"/>
    </xf>
    <xf numFmtId="164" fontId="2" fillId="0" borderId="28" xfId="1" applyNumberFormat="1" applyFont="1" applyBorder="1" applyAlignment="1">
      <alignment horizontal="center" vertical="center" wrapText="1"/>
    </xf>
    <xf numFmtId="164" fontId="2" fillId="0" borderId="20" xfId="1" applyNumberFormat="1" applyFont="1" applyBorder="1" applyAlignment="1">
      <alignment horizontal="center" vertical="center" wrapText="1"/>
    </xf>
    <xf numFmtId="164" fontId="6" fillId="0" borderId="20" xfId="1" applyNumberFormat="1" applyFont="1" applyBorder="1" applyAlignment="1">
      <alignment horizontal="center" vertical="center" wrapText="1"/>
    </xf>
    <xf numFmtId="164" fontId="2" fillId="0" borderId="26" xfId="1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164" fontId="6" fillId="0" borderId="3" xfId="1" applyNumberFormat="1" applyFont="1" applyBorder="1" applyAlignment="1">
      <alignment horizontal="center" vertical="center" wrapText="1"/>
    </xf>
    <xf numFmtId="164" fontId="2" fillId="3" borderId="28" xfId="1" applyNumberFormat="1" applyFont="1" applyFill="1" applyBorder="1" applyAlignment="1">
      <alignment horizontal="center" vertical="center" wrapText="1"/>
    </xf>
    <xf numFmtId="164" fontId="6" fillId="3" borderId="28" xfId="1" applyNumberFormat="1" applyFont="1" applyFill="1" applyBorder="1" applyAlignment="1">
      <alignment horizontal="center" vertical="center" wrapText="1"/>
    </xf>
    <xf numFmtId="3" fontId="14" fillId="3" borderId="28" xfId="0" applyNumberFormat="1" applyFont="1" applyFill="1" applyBorder="1" applyAlignment="1">
      <alignment horizontal="center" vertical="center"/>
    </xf>
    <xf numFmtId="3" fontId="15" fillId="3" borderId="28" xfId="0" applyNumberFormat="1" applyFont="1" applyFill="1" applyBorder="1" applyAlignment="1">
      <alignment horizontal="center" vertical="center"/>
    </xf>
    <xf numFmtId="3" fontId="15" fillId="0" borderId="28" xfId="0" applyNumberFormat="1" applyFont="1" applyBorder="1" applyAlignment="1">
      <alignment horizontal="center" vertical="center"/>
    </xf>
    <xf numFmtId="3" fontId="14" fillId="0" borderId="28" xfId="0" applyNumberFormat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 wrapText="1"/>
    </xf>
    <xf numFmtId="0" fontId="6" fillId="0" borderId="37" xfId="1" applyFont="1" applyBorder="1" applyAlignment="1">
      <alignment horizontal="center" vertical="center" wrapText="1"/>
    </xf>
    <xf numFmtId="0" fontId="6" fillId="0" borderId="38" xfId="1" applyFont="1" applyBorder="1" applyAlignment="1">
      <alignment horizontal="center" vertical="center" wrapText="1"/>
    </xf>
    <xf numFmtId="164" fontId="2" fillId="0" borderId="27" xfId="1" applyNumberFormat="1" applyFont="1" applyBorder="1" applyAlignment="1">
      <alignment horizontal="center" vertical="center" wrapText="1"/>
    </xf>
    <xf numFmtId="164" fontId="2" fillId="3" borderId="37" xfId="1" applyNumberFormat="1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4" fontId="2" fillId="3" borderId="38" xfId="1" applyNumberFormat="1" applyFont="1" applyFill="1" applyBorder="1" applyAlignment="1">
      <alignment horizontal="center" vertical="center" wrapText="1"/>
    </xf>
    <xf numFmtId="3" fontId="6" fillId="0" borderId="27" xfId="0" applyNumberFormat="1" applyFont="1" applyBorder="1" applyAlignment="1">
      <alignment horizontal="center" vertical="center"/>
    </xf>
    <xf numFmtId="3" fontId="11" fillId="0" borderId="37" xfId="0" applyNumberFormat="1" applyFont="1" applyBorder="1" applyAlignment="1">
      <alignment horizontal="center" vertical="center"/>
    </xf>
    <xf numFmtId="3" fontId="11" fillId="0" borderId="26" xfId="0" applyNumberFormat="1" applyFont="1" applyBorder="1" applyAlignment="1">
      <alignment horizontal="center" vertical="center"/>
    </xf>
    <xf numFmtId="3" fontId="14" fillId="0" borderId="3" xfId="0" applyNumberFormat="1" applyFont="1" applyBorder="1" applyAlignment="1">
      <alignment horizontal="center" vertical="center"/>
    </xf>
    <xf numFmtId="3" fontId="15" fillId="0" borderId="3" xfId="0" applyNumberFormat="1" applyFont="1" applyBorder="1" applyAlignment="1">
      <alignment horizontal="center" vertical="center"/>
    </xf>
    <xf numFmtId="3" fontId="14" fillId="0" borderId="38" xfId="0" applyNumberFormat="1" applyFont="1" applyBorder="1" applyAlignment="1">
      <alignment horizontal="center" vertical="center"/>
    </xf>
    <xf numFmtId="3" fontId="14" fillId="0" borderId="27" xfId="0" applyNumberFormat="1" applyFont="1" applyBorder="1" applyAlignment="1">
      <alignment horizontal="center" vertical="center"/>
    </xf>
    <xf numFmtId="3" fontId="2" fillId="0" borderId="26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3" fontId="1" fillId="0" borderId="10" xfId="0" applyNumberFormat="1" applyFont="1" applyBorder="1" applyAlignment="1">
      <alignment horizontal="center" vertical="center"/>
    </xf>
    <xf numFmtId="3" fontId="13" fillId="4" borderId="1" xfId="0" applyNumberFormat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left" vertical="center" wrapText="1"/>
    </xf>
    <xf numFmtId="164" fontId="6" fillId="3" borderId="20" xfId="1" applyNumberFormat="1" applyFont="1" applyFill="1" applyBorder="1" applyAlignment="1">
      <alignment horizontal="center" vertical="center" wrapText="1"/>
    </xf>
    <xf numFmtId="164" fontId="6" fillId="3" borderId="3" xfId="1" applyNumberFormat="1" applyFont="1" applyFill="1" applyBorder="1" applyAlignment="1">
      <alignment horizontal="center" vertical="center" wrapText="1"/>
    </xf>
    <xf numFmtId="0" fontId="6" fillId="3" borderId="28" xfId="1" applyFont="1" applyFill="1" applyBorder="1" applyAlignment="1">
      <alignment horizontal="left" vertical="center" wrapText="1"/>
    </xf>
    <xf numFmtId="3" fontId="6" fillId="3" borderId="28" xfId="0" applyNumberFormat="1" applyFont="1" applyFill="1" applyBorder="1" applyAlignment="1">
      <alignment horizontal="center" vertical="center"/>
    </xf>
    <xf numFmtId="3" fontId="15" fillId="3" borderId="3" xfId="0" applyNumberFormat="1" applyFont="1" applyFill="1" applyBorder="1" applyAlignment="1">
      <alignment horizontal="center" vertical="center"/>
    </xf>
    <xf numFmtId="0" fontId="2" fillId="3" borderId="37" xfId="1" applyFont="1" applyFill="1" applyBorder="1" applyAlignment="1">
      <alignment horizontal="justify" vertical="center" wrapText="1"/>
    </xf>
    <xf numFmtId="3" fontId="2" fillId="3" borderId="37" xfId="0" applyNumberFormat="1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/>
    </xf>
    <xf numFmtId="0" fontId="20" fillId="0" borderId="34" xfId="0" applyFont="1" applyBorder="1" applyAlignment="1">
      <alignment vertical="center"/>
    </xf>
    <xf numFmtId="0" fontId="20" fillId="10" borderId="34" xfId="0" applyFont="1" applyFill="1" applyBorder="1" applyAlignment="1">
      <alignment horizontal="center" vertical="center" wrapText="1"/>
    </xf>
    <xf numFmtId="49" fontId="20" fillId="8" borderId="34" xfId="0" applyNumberFormat="1" applyFont="1" applyFill="1" applyBorder="1" applyAlignment="1">
      <alignment horizontal="center" vertical="center"/>
    </xf>
    <xf numFmtId="0" fontId="20" fillId="10" borderId="30" xfId="0" applyFont="1" applyFill="1" applyBorder="1" applyAlignment="1">
      <alignment vertical="center"/>
    </xf>
    <xf numFmtId="10" fontId="20" fillId="8" borderId="28" xfId="0" applyNumberFormat="1" applyFont="1" applyFill="1" applyBorder="1" applyAlignment="1">
      <alignment horizontal="center" vertical="center"/>
    </xf>
    <xf numFmtId="0" fontId="9" fillId="0" borderId="0" xfId="0" applyFont="1"/>
    <xf numFmtId="0" fontId="21" fillId="0" borderId="28" xfId="0" applyFont="1" applyBorder="1" applyAlignment="1">
      <alignment horizontal="right" vertical="center"/>
    </xf>
    <xf numFmtId="3" fontId="10" fillId="0" borderId="28" xfId="0" applyNumberFormat="1" applyFont="1" applyBorder="1" applyAlignment="1">
      <alignment horizontal="center" vertical="center"/>
    </xf>
    <xf numFmtId="0" fontId="0" fillId="8" borderId="0" xfId="0" applyFill="1"/>
    <xf numFmtId="0" fontId="1" fillId="10" borderId="28" xfId="0" applyFont="1" applyFill="1" applyBorder="1" applyAlignment="1">
      <alignment vertical="center"/>
    </xf>
    <xf numFmtId="2" fontId="20" fillId="8" borderId="28" xfId="0" applyNumberFormat="1" applyFont="1" applyFill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20" fillId="10" borderId="28" xfId="0" applyFont="1" applyFill="1" applyBorder="1" applyAlignment="1">
      <alignment vertical="center"/>
    </xf>
    <xf numFmtId="2" fontId="20" fillId="8" borderId="28" xfId="3" applyNumberFormat="1" applyFont="1" applyFill="1" applyBorder="1" applyAlignment="1">
      <alignment horizontal="center" vertical="center"/>
    </xf>
    <xf numFmtId="2" fontId="10" fillId="0" borderId="28" xfId="0" applyNumberFormat="1" applyFont="1" applyBorder="1" applyAlignment="1">
      <alignment horizontal="center" vertical="center"/>
    </xf>
    <xf numFmtId="0" fontId="22" fillId="0" borderId="28" xfId="0" applyFont="1" applyBorder="1" applyAlignment="1">
      <alignment horizontal="right" vertical="center" wrapText="1"/>
    </xf>
    <xf numFmtId="0" fontId="22" fillId="0" borderId="28" xfId="0" applyFont="1" applyBorder="1" applyAlignment="1">
      <alignment horizontal="right" vertical="center"/>
    </xf>
    <xf numFmtId="0" fontId="1" fillId="10" borderId="28" xfId="0" applyFont="1" applyFill="1" applyBorder="1" applyAlignment="1">
      <alignment horizontal="left" vertical="center" wrapText="1"/>
    </xf>
    <xf numFmtId="0" fontId="22" fillId="0" borderId="32" xfId="0" applyFont="1" applyBorder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right" vertical="center" wrapText="1"/>
    </xf>
    <xf numFmtId="0" fontId="13" fillId="10" borderId="28" xfId="0" applyFont="1" applyFill="1" applyBorder="1" applyAlignment="1">
      <alignment vertical="center" wrapText="1"/>
    </xf>
    <xf numFmtId="0" fontId="23" fillId="0" borderId="0" xfId="0" applyFont="1"/>
    <xf numFmtId="0" fontId="24" fillId="3" borderId="28" xfId="0" applyFont="1" applyFill="1" applyBorder="1" applyAlignment="1">
      <alignment horizontal="right" vertical="center" wrapText="1"/>
    </xf>
    <xf numFmtId="0" fontId="20" fillId="10" borderId="28" xfId="0" applyFont="1" applyFill="1" applyBorder="1" applyAlignment="1">
      <alignment vertical="center" wrapText="1"/>
    </xf>
    <xf numFmtId="10" fontId="20" fillId="8" borderId="34" xfId="0" applyNumberFormat="1" applyFont="1" applyFill="1" applyBorder="1" applyAlignment="1">
      <alignment horizontal="center" vertical="center"/>
    </xf>
    <xf numFmtId="0" fontId="21" fillId="3" borderId="28" xfId="0" applyFont="1" applyFill="1" applyBorder="1" applyAlignment="1">
      <alignment horizontal="right" vertical="center" wrapText="1"/>
    </xf>
    <xf numFmtId="3" fontId="10" fillId="3" borderId="28" xfId="0" applyNumberFormat="1" applyFont="1" applyFill="1" applyBorder="1" applyAlignment="1">
      <alignment horizontal="center" vertical="center"/>
    </xf>
    <xf numFmtId="10" fontId="13" fillId="8" borderId="28" xfId="0" applyNumberFormat="1" applyFont="1" applyFill="1" applyBorder="1" applyAlignment="1">
      <alignment horizontal="center" vertical="center" wrapText="1"/>
    </xf>
    <xf numFmtId="3" fontId="10" fillId="3" borderId="28" xfId="0" applyNumberFormat="1" applyFont="1" applyFill="1" applyBorder="1" applyAlignment="1">
      <alignment horizontal="center" vertical="center" wrapText="1"/>
    </xf>
    <xf numFmtId="4" fontId="10" fillId="3" borderId="28" xfId="0" applyNumberFormat="1" applyFont="1" applyFill="1" applyBorder="1" applyAlignment="1">
      <alignment horizontal="center" vertical="center" wrapText="1"/>
    </xf>
    <xf numFmtId="0" fontId="10" fillId="3" borderId="39" xfId="0" applyFont="1" applyFill="1" applyBorder="1" applyAlignment="1">
      <alignment horizontal="left" vertical="center" wrapText="1"/>
    </xf>
    <xf numFmtId="14" fontId="5" fillId="0" borderId="0" xfId="0" applyNumberFormat="1" applyFont="1" applyAlignment="1">
      <alignment horizontal="left"/>
    </xf>
    <xf numFmtId="0" fontId="0" fillId="0" borderId="0" xfId="0" applyAlignment="1">
      <alignment horizontal="center" vertical="center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8" fillId="6" borderId="33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7" borderId="22" xfId="0" applyFont="1" applyFill="1" applyBorder="1" applyAlignment="1">
      <alignment horizontal="center" vertical="center" wrapText="1"/>
    </xf>
    <xf numFmtId="0" fontId="1" fillId="7" borderId="19" xfId="0" applyFont="1" applyFill="1" applyBorder="1" applyAlignment="1">
      <alignment horizontal="center" vertical="center" wrapText="1"/>
    </xf>
    <xf numFmtId="3" fontId="2" fillId="0" borderId="29" xfId="0" applyNumberFormat="1" applyFont="1" applyBorder="1" applyAlignment="1">
      <alignment horizontal="center" vertical="center" wrapText="1"/>
    </xf>
    <xf numFmtId="3" fontId="2" fillId="0" borderId="30" xfId="0" applyNumberFormat="1" applyFont="1" applyBorder="1" applyAlignment="1">
      <alignment horizontal="center" vertical="center" wrapText="1"/>
    </xf>
    <xf numFmtId="3" fontId="2" fillId="0" borderId="31" xfId="0" applyNumberFormat="1" applyFont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3" fontId="2" fillId="0" borderId="23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164" fontId="6" fillId="0" borderId="29" xfId="1" applyNumberFormat="1" applyFont="1" applyBorder="1" applyAlignment="1">
      <alignment horizontal="center" vertical="center" wrapText="1"/>
    </xf>
    <xf numFmtId="164" fontId="6" fillId="0" borderId="30" xfId="1" applyNumberFormat="1" applyFont="1" applyBorder="1" applyAlignment="1">
      <alignment horizontal="center" vertical="center" wrapText="1"/>
    </xf>
    <xf numFmtId="49" fontId="1" fillId="7" borderId="9" xfId="0" applyNumberFormat="1" applyFont="1" applyFill="1" applyBorder="1" applyAlignment="1">
      <alignment horizontal="center" vertical="center" wrapText="1"/>
    </xf>
    <xf numFmtId="49" fontId="1" fillId="7" borderId="11" xfId="0" applyNumberFormat="1" applyFont="1" applyFill="1" applyBorder="1" applyAlignment="1">
      <alignment horizontal="center" vertical="center" wrapText="1"/>
    </xf>
    <xf numFmtId="0" fontId="1" fillId="7" borderId="36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49" fontId="1" fillId="7" borderId="1" xfId="0" applyNumberFormat="1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10" fontId="20" fillId="3" borderId="32" xfId="0" applyNumberFormat="1" applyFont="1" applyFill="1" applyBorder="1" applyAlignment="1">
      <alignment horizontal="center" vertical="center"/>
    </xf>
    <xf numFmtId="10" fontId="20" fillId="3" borderId="30" xfId="0" applyNumberFormat="1" applyFont="1" applyFill="1" applyBorder="1" applyAlignment="1">
      <alignment horizontal="center" vertical="center"/>
    </xf>
    <xf numFmtId="10" fontId="20" fillId="3" borderId="3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9" fillId="9" borderId="9" xfId="0" applyFont="1" applyFill="1" applyBorder="1" applyAlignment="1">
      <alignment horizontal="center" vertical="center" wrapText="1"/>
    </xf>
    <xf numFmtId="0" fontId="19" fillId="9" borderId="10" xfId="0" applyFont="1" applyFill="1" applyBorder="1" applyAlignment="1">
      <alignment horizontal="center" vertical="center" wrapText="1"/>
    </xf>
    <xf numFmtId="0" fontId="19" fillId="9" borderId="11" xfId="0" applyFont="1" applyFill="1" applyBorder="1" applyAlignment="1">
      <alignment horizontal="center" vertical="center" wrapText="1"/>
    </xf>
    <xf numFmtId="0" fontId="19" fillId="6" borderId="9" xfId="0" applyFont="1" applyFill="1" applyBorder="1" applyAlignment="1">
      <alignment horizontal="center" vertical="center" wrapText="1"/>
    </xf>
    <xf numFmtId="0" fontId="19" fillId="6" borderId="10" xfId="0" applyFont="1" applyFill="1" applyBorder="1" applyAlignment="1">
      <alignment horizontal="center" vertical="center"/>
    </xf>
    <xf numFmtId="0" fontId="19" fillId="6" borderId="11" xfId="0" applyFont="1" applyFill="1" applyBorder="1" applyAlignment="1">
      <alignment horizontal="center" vertical="center"/>
    </xf>
    <xf numFmtId="166" fontId="20" fillId="10" borderId="28" xfId="0" applyNumberFormat="1" applyFont="1" applyFill="1" applyBorder="1" applyAlignment="1">
      <alignment horizontal="center" vertical="center"/>
    </xf>
    <xf numFmtId="167" fontId="1" fillId="10" borderId="28" xfId="0" applyNumberFormat="1" applyFont="1" applyFill="1" applyBorder="1" applyAlignment="1">
      <alignment horizontal="center" vertical="center"/>
    </xf>
    <xf numFmtId="167" fontId="20" fillId="10" borderId="28" xfId="0" applyNumberFormat="1" applyFont="1" applyFill="1" applyBorder="1" applyAlignment="1">
      <alignment horizontal="center" vertical="center"/>
    </xf>
    <xf numFmtId="167" fontId="1" fillId="10" borderId="32" xfId="0" applyNumberFormat="1" applyFont="1" applyFill="1" applyBorder="1" applyAlignment="1">
      <alignment horizontal="center" vertical="center"/>
    </xf>
    <xf numFmtId="49" fontId="1" fillId="10" borderId="28" xfId="0" applyNumberFormat="1" applyFont="1" applyFill="1" applyBorder="1" applyAlignment="1">
      <alignment horizontal="center" vertical="center"/>
    </xf>
    <xf numFmtId="167" fontId="13" fillId="10" borderId="28" xfId="0" applyNumberFormat="1" applyFont="1" applyFill="1" applyBorder="1" applyAlignment="1">
      <alignment horizontal="center" vertical="center"/>
    </xf>
    <xf numFmtId="167" fontId="20" fillId="10" borderId="32" xfId="0" applyNumberFormat="1" applyFont="1" applyFill="1" applyBorder="1" applyAlignment="1">
      <alignment horizontal="center" vertical="center"/>
    </xf>
    <xf numFmtId="167" fontId="20" fillId="10" borderId="30" xfId="0" applyNumberFormat="1" applyFont="1" applyFill="1" applyBorder="1" applyAlignment="1">
      <alignment horizontal="center" vertical="center"/>
    </xf>
    <xf numFmtId="167" fontId="20" fillId="10" borderId="34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_BPA OUTUBRO 2" xfId="1" xr:uid="{D2BA5551-68F3-4486-9CE8-BB05857EAC89}"/>
    <cellStyle name="Porcentagem" xfId="2" builtinId="5"/>
    <cellStyle name="Porcentagem 2" xfId="3" xr:uid="{F66EFE7B-1380-42E1-9D1F-B242273FC9BD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156B1E"/>
      <rgbColor rgb="00000080"/>
      <rgbColor rgb="00808000"/>
      <rgbColor rgb="00800080"/>
      <rgbColor rgb="00008080"/>
      <rgbColor rgb="00C5E0B4"/>
      <rgbColor rgb="00808080"/>
      <rgbColor rgb="009999FF"/>
      <rgbColor rgb="00993366"/>
      <rgbColor rgb="00E2F0D9"/>
      <rgbColor rgb="00EDEDE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7E6E6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000"/>
      <rgbColor rgb="00FF9900"/>
      <rgbColor rgb="00FF6600"/>
      <rgbColor rgb="00666699"/>
      <rgbColor rgb="00969696"/>
      <rgbColor rgb="0017375E"/>
      <rgbColor rgb="00339966"/>
      <rgbColor rgb="00111111"/>
      <rgbColor rgb="00202124"/>
      <rgbColor rgb="00993300"/>
      <rgbColor rgb="00993366"/>
      <rgbColor rgb="00404040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A75B5"/>
      <color rgb="FFAEAAAA"/>
      <color rgb="FF81D4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29105</xdr:colOff>
      <xdr:row>0</xdr:row>
      <xdr:rowOff>147108</xdr:rowOff>
    </xdr:from>
    <xdr:to>
      <xdr:col>0</xdr:col>
      <xdr:colOff>1317203</xdr:colOff>
      <xdr:row>0</xdr:row>
      <xdr:rowOff>762000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0C79904-5CCE-4B35-9208-C1A835D00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8" y="147108"/>
          <a:ext cx="1288098" cy="614892"/>
        </a:xfrm>
        <a:prstGeom prst="rect">
          <a:avLst/>
        </a:prstGeom>
      </xdr:spPr>
    </xdr:pic>
    <xdr:clientData/>
  </xdr:twoCellAnchor>
  <xdr:twoCellAnchor editAs="oneCell">
    <xdr:from>
      <xdr:col>0</xdr:col>
      <xdr:colOff>3381372</xdr:colOff>
      <xdr:row>0</xdr:row>
      <xdr:rowOff>11906</xdr:rowOff>
    </xdr:from>
    <xdr:to>
      <xdr:col>2</xdr:col>
      <xdr:colOff>1107279</xdr:colOff>
      <xdr:row>0</xdr:row>
      <xdr:rowOff>829719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B00F315E-CE76-0947-99CA-15E7A9CED8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1372" y="11906"/>
          <a:ext cx="4488657" cy="8178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6082242</xdr:colOff>
      <xdr:row>0</xdr:row>
      <xdr:rowOff>76200</xdr:rowOff>
    </xdr:from>
    <xdr:to>
      <xdr:col>2</xdr:col>
      <xdr:colOff>1018911</xdr:colOff>
      <xdr:row>0</xdr:row>
      <xdr:rowOff>719112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64DAA2C-934A-412F-B107-6E99FAD7F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2242" y="76200"/>
          <a:ext cx="3471069" cy="64291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47625</xdr:rowOff>
    </xdr:from>
    <xdr:to>
      <xdr:col>0</xdr:col>
      <xdr:colOff>1421448</xdr:colOff>
      <xdr:row>0</xdr:row>
      <xdr:rowOff>662517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FF1E358-9927-491E-AE99-D10D94CFE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47625"/>
          <a:ext cx="1288098" cy="6148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60"/>
  <sheetViews>
    <sheetView showGridLines="0" tabSelected="1" view="pageBreakPreview" zoomScale="80" zoomScaleNormal="80" zoomScaleSheetLayoutView="80" workbookViewId="0">
      <selection activeCell="D15" sqref="D15"/>
    </sheetView>
  </sheetViews>
  <sheetFormatPr defaultColWidth="9" defaultRowHeight="14.5" x14ac:dyDescent="0.35"/>
  <cols>
    <col min="1" max="1" width="82.7265625" customWidth="1"/>
    <col min="2" max="2" width="18.7265625" customWidth="1"/>
    <col min="3" max="3" width="20.453125" bestFit="1" customWidth="1"/>
    <col min="4" max="4" width="20.1796875" customWidth="1"/>
    <col min="5" max="5" width="16.453125" customWidth="1"/>
    <col min="6" max="934" width="8.7265625" customWidth="1"/>
    <col min="935" max="938" width="9" customWidth="1"/>
    <col min="939" max="944" width="11.54296875" customWidth="1"/>
    <col min="945" max="1010" width="9" customWidth="1"/>
  </cols>
  <sheetData>
    <row r="1" spans="1:4" ht="72" customHeight="1" thickBot="1" x14ac:dyDescent="0.4">
      <c r="A1" s="157"/>
      <c r="B1" s="157"/>
      <c r="C1" s="157"/>
      <c r="D1" s="41"/>
    </row>
    <row r="2" spans="1:4" ht="29.25" customHeight="1" thickBot="1" x14ac:dyDescent="0.4">
      <c r="A2" s="160" t="s">
        <v>53</v>
      </c>
      <c r="B2" s="161"/>
      <c r="C2" s="162"/>
    </row>
    <row r="3" spans="1:4" ht="27.75" customHeight="1" thickBot="1" x14ac:dyDescent="0.4">
      <c r="A3" s="160" t="s">
        <v>100</v>
      </c>
      <c r="B3" s="161"/>
      <c r="C3" s="162"/>
    </row>
    <row r="4" spans="1:4" ht="20.149999999999999" customHeight="1" thickBot="1" x14ac:dyDescent="0.4">
      <c r="A4" s="59" t="s">
        <v>46</v>
      </c>
      <c r="B4" s="60" t="s">
        <v>0</v>
      </c>
      <c r="C4" s="61" t="s">
        <v>101</v>
      </c>
    </row>
    <row r="5" spans="1:4" ht="20.149999999999999" customHeight="1" x14ac:dyDescent="0.35">
      <c r="A5" s="43" t="s">
        <v>61</v>
      </c>
      <c r="B5" s="30">
        <v>838</v>
      </c>
      <c r="C5" s="39">
        <v>774</v>
      </c>
    </row>
    <row r="6" spans="1:4" ht="20.149999999999999" customHeight="1" x14ac:dyDescent="0.35">
      <c r="A6" s="44" t="s">
        <v>62</v>
      </c>
      <c r="B6" s="31">
        <v>61</v>
      </c>
      <c r="C6" s="6">
        <v>61</v>
      </c>
    </row>
    <row r="7" spans="1:4" ht="20.149999999999999" customHeight="1" thickBot="1" x14ac:dyDescent="0.4">
      <c r="A7" s="45" t="s">
        <v>63</v>
      </c>
      <c r="B7" s="32">
        <v>27</v>
      </c>
      <c r="C7" s="11">
        <v>26</v>
      </c>
    </row>
    <row r="8" spans="1:4" ht="20.149999999999999" customHeight="1" thickBot="1" x14ac:dyDescent="0.4">
      <c r="A8" s="12" t="s">
        <v>7</v>
      </c>
      <c r="B8" s="33">
        <f>SUM(B5:B7)</f>
        <v>926</v>
      </c>
      <c r="C8" s="12">
        <f>SUM(C5:C7)</f>
        <v>861</v>
      </c>
    </row>
    <row r="9" spans="1:4" ht="20.149999999999999" customHeight="1" thickBot="1" x14ac:dyDescent="0.4"/>
    <row r="10" spans="1:4" ht="20.149999999999999" customHeight="1" thickBot="1" x14ac:dyDescent="0.4">
      <c r="A10" s="59" t="s">
        <v>47</v>
      </c>
      <c r="B10" s="60" t="s">
        <v>0</v>
      </c>
      <c r="C10" s="61" t="s">
        <v>101</v>
      </c>
    </row>
    <row r="11" spans="1:4" ht="20.149999999999999" customHeight="1" x14ac:dyDescent="0.35">
      <c r="A11" s="20" t="s">
        <v>54</v>
      </c>
      <c r="B11" s="29">
        <v>55</v>
      </c>
      <c r="C11" s="67">
        <v>146</v>
      </c>
    </row>
    <row r="12" spans="1:4" ht="20.149999999999999" customHeight="1" x14ac:dyDescent="0.35">
      <c r="A12" s="20" t="s">
        <v>55</v>
      </c>
      <c r="B12" s="29">
        <v>435</v>
      </c>
      <c r="C12" s="68">
        <v>414</v>
      </c>
    </row>
    <row r="13" spans="1:4" ht="20.149999999999999" customHeight="1" thickBot="1" x14ac:dyDescent="0.4">
      <c r="A13" s="20" t="s">
        <v>56</v>
      </c>
      <c r="B13" s="42">
        <v>55</v>
      </c>
      <c r="C13" s="11">
        <v>46</v>
      </c>
    </row>
    <row r="14" spans="1:4" ht="20.149999999999999" customHeight="1" thickBot="1" x14ac:dyDescent="0.4">
      <c r="A14" s="12" t="s">
        <v>116</v>
      </c>
      <c r="B14" s="13">
        <f>SUM(B11:B13)</f>
        <v>545</v>
      </c>
      <c r="C14" s="13">
        <f>SUM(C11:C13)</f>
        <v>606</v>
      </c>
    </row>
    <row r="15" spans="1:4" ht="20.149999999999999" customHeight="1" thickBot="1" x14ac:dyDescent="0.4">
      <c r="A15" s="119" t="s">
        <v>105</v>
      </c>
      <c r="B15" s="120" t="s">
        <v>59</v>
      </c>
      <c r="C15" s="121">
        <v>144</v>
      </c>
    </row>
    <row r="16" spans="1:4" ht="20.149999999999999" customHeight="1" thickBot="1" x14ac:dyDescent="0.4">
      <c r="A16" s="163" t="s">
        <v>7</v>
      </c>
      <c r="B16" s="164"/>
      <c r="C16" s="112">
        <f>C15+C14</f>
        <v>750</v>
      </c>
    </row>
    <row r="17" spans="1:9" ht="20.149999999999999" customHeight="1" thickBot="1" x14ac:dyDescent="0.4"/>
    <row r="18" spans="1:9" ht="20.149999999999999" customHeight="1" thickBot="1" x14ac:dyDescent="0.4">
      <c r="A18" s="59" t="s">
        <v>71</v>
      </c>
      <c r="B18" s="60" t="s">
        <v>0</v>
      </c>
      <c r="C18" s="61" t="s">
        <v>101</v>
      </c>
    </row>
    <row r="19" spans="1:9" ht="20.149999999999999" customHeight="1" x14ac:dyDescent="0.35">
      <c r="A19" s="5" t="s">
        <v>64</v>
      </c>
      <c r="B19" s="34">
        <v>10700</v>
      </c>
      <c r="C19" s="9">
        <v>10972</v>
      </c>
    </row>
    <row r="20" spans="1:9" ht="20.149999999999999" customHeight="1" x14ac:dyDescent="0.35">
      <c r="A20" s="4" t="s">
        <v>65</v>
      </c>
      <c r="B20" s="23">
        <v>4732</v>
      </c>
      <c r="C20" s="7">
        <v>4282</v>
      </c>
    </row>
    <row r="21" spans="1:9" ht="20.149999999999999" customHeight="1" x14ac:dyDescent="0.35">
      <c r="A21" s="4" t="s">
        <v>66</v>
      </c>
      <c r="B21" s="23">
        <v>20</v>
      </c>
      <c r="C21" s="7">
        <v>17</v>
      </c>
    </row>
    <row r="22" spans="1:9" ht="20.149999999999999" customHeight="1" x14ac:dyDescent="0.35">
      <c r="A22" s="22" t="s">
        <v>8</v>
      </c>
      <c r="B22" s="23">
        <v>20</v>
      </c>
      <c r="C22" s="8">
        <v>42</v>
      </c>
    </row>
    <row r="23" spans="1:9" ht="20.149999999999999" customHeight="1" x14ac:dyDescent="0.35">
      <c r="A23" s="22" t="s">
        <v>9</v>
      </c>
      <c r="B23" s="23">
        <v>60</v>
      </c>
      <c r="C23" s="8">
        <v>232</v>
      </c>
      <c r="I23" s="1"/>
    </row>
    <row r="24" spans="1:9" ht="20.149999999999999" customHeight="1" x14ac:dyDescent="0.35">
      <c r="A24" s="19" t="s">
        <v>67</v>
      </c>
      <c r="B24" s="24">
        <v>30</v>
      </c>
      <c r="C24" s="11">
        <v>25</v>
      </c>
      <c r="I24" s="1"/>
    </row>
    <row r="25" spans="1:9" ht="20.149999999999999" customHeight="1" x14ac:dyDescent="0.35">
      <c r="A25" s="19" t="s">
        <v>68</v>
      </c>
      <c r="B25" s="24">
        <v>60</v>
      </c>
      <c r="C25" s="40">
        <v>139</v>
      </c>
      <c r="I25" s="1"/>
    </row>
    <row r="26" spans="1:9" ht="20.149999999999999" customHeight="1" x14ac:dyDescent="0.35">
      <c r="A26" s="19" t="s">
        <v>69</v>
      </c>
      <c r="B26" s="24">
        <v>10</v>
      </c>
      <c r="C26" s="68">
        <v>15</v>
      </c>
      <c r="I26" s="1"/>
    </row>
    <row r="27" spans="1:9" ht="20.149999999999999" customHeight="1" thickBot="1" x14ac:dyDescent="0.4">
      <c r="A27" s="10" t="s">
        <v>70</v>
      </c>
      <c r="B27" s="24">
        <v>10</v>
      </c>
      <c r="C27" s="70">
        <v>23</v>
      </c>
      <c r="I27" s="1"/>
    </row>
    <row r="28" spans="1:9" ht="20.149999999999999" customHeight="1" thickBot="1" x14ac:dyDescent="0.4">
      <c r="A28" s="12" t="s">
        <v>7</v>
      </c>
      <c r="B28" s="14">
        <f>SUM(B19:B27)</f>
        <v>15642</v>
      </c>
      <c r="C28" s="14">
        <f>SUM(C19:C27)</f>
        <v>15747</v>
      </c>
    </row>
    <row r="29" spans="1:9" ht="20.149999999999999" customHeight="1" thickBot="1" x14ac:dyDescent="0.4"/>
    <row r="30" spans="1:9" ht="20.149999999999999" customHeight="1" thickBot="1" x14ac:dyDescent="0.4">
      <c r="A30" s="60" t="s">
        <v>72</v>
      </c>
      <c r="B30" s="60" t="s">
        <v>0</v>
      </c>
      <c r="C30" s="61" t="s">
        <v>101</v>
      </c>
    </row>
    <row r="31" spans="1:9" ht="20.149999999999999" customHeight="1" x14ac:dyDescent="0.35">
      <c r="A31" s="5" t="s">
        <v>20</v>
      </c>
      <c r="B31" s="167">
        <v>10700</v>
      </c>
      <c r="C31" s="18">
        <v>387</v>
      </c>
    </row>
    <row r="32" spans="1:9" ht="20.149999999999999" customHeight="1" x14ac:dyDescent="0.35">
      <c r="A32" s="66" t="s">
        <v>73</v>
      </c>
      <c r="B32" s="168"/>
      <c r="C32" s="18">
        <v>681</v>
      </c>
    </row>
    <row r="33" spans="1:3" ht="20.149999999999999" customHeight="1" x14ac:dyDescent="0.35">
      <c r="A33" s="4" t="s">
        <v>119</v>
      </c>
      <c r="B33" s="168"/>
      <c r="C33" s="18">
        <v>0</v>
      </c>
    </row>
    <row r="34" spans="1:3" ht="20.149999999999999" customHeight="1" x14ac:dyDescent="0.35">
      <c r="A34" s="16" t="s">
        <v>21</v>
      </c>
      <c r="B34" s="168"/>
      <c r="C34" s="18">
        <v>972</v>
      </c>
    </row>
    <row r="35" spans="1:3" ht="20.149999999999999" customHeight="1" x14ac:dyDescent="0.35">
      <c r="A35" s="4" t="s">
        <v>22</v>
      </c>
      <c r="B35" s="168"/>
      <c r="C35" s="18">
        <v>552</v>
      </c>
    </row>
    <row r="36" spans="1:3" ht="20.149999999999999" customHeight="1" x14ac:dyDescent="0.35">
      <c r="A36" s="4" t="s">
        <v>23</v>
      </c>
      <c r="B36" s="168"/>
      <c r="C36" s="18">
        <v>26</v>
      </c>
    </row>
    <row r="37" spans="1:3" ht="20.149999999999999" customHeight="1" x14ac:dyDescent="0.35">
      <c r="A37" s="4" t="s">
        <v>24</v>
      </c>
      <c r="B37" s="168"/>
      <c r="C37" s="18">
        <v>12</v>
      </c>
    </row>
    <row r="38" spans="1:3" ht="20.149999999999999" customHeight="1" x14ac:dyDescent="0.35">
      <c r="A38" s="4" t="s">
        <v>25</v>
      </c>
      <c r="B38" s="168"/>
      <c r="C38" s="18">
        <v>420</v>
      </c>
    </row>
    <row r="39" spans="1:3" ht="20.149999999999999" customHeight="1" x14ac:dyDescent="0.35">
      <c r="A39" s="4" t="s">
        <v>60</v>
      </c>
      <c r="B39" s="168"/>
      <c r="C39" s="18">
        <f>127+29</f>
        <v>156</v>
      </c>
    </row>
    <row r="40" spans="1:3" ht="20.149999999999999" customHeight="1" x14ac:dyDescent="0.35">
      <c r="A40" s="4" t="s">
        <v>26</v>
      </c>
      <c r="B40" s="168"/>
      <c r="C40" s="18">
        <v>112</v>
      </c>
    </row>
    <row r="41" spans="1:3" ht="20.149999999999999" customHeight="1" x14ac:dyDescent="0.35">
      <c r="A41" s="4" t="s">
        <v>27</v>
      </c>
      <c r="B41" s="168"/>
      <c r="C41" s="18">
        <v>1032</v>
      </c>
    </row>
    <row r="42" spans="1:3" ht="20.149999999999999" customHeight="1" x14ac:dyDescent="0.35">
      <c r="A42" s="4" t="s">
        <v>28</v>
      </c>
      <c r="B42" s="168"/>
      <c r="C42" s="18">
        <v>43</v>
      </c>
    </row>
    <row r="43" spans="1:3" ht="20.149999999999999" customHeight="1" x14ac:dyDescent="0.35">
      <c r="A43" s="4" t="s">
        <v>51</v>
      </c>
      <c r="B43" s="168"/>
      <c r="C43" s="18">
        <v>70</v>
      </c>
    </row>
    <row r="44" spans="1:3" ht="20.149999999999999" customHeight="1" x14ac:dyDescent="0.35">
      <c r="A44" s="4" t="s">
        <v>29</v>
      </c>
      <c r="B44" s="168"/>
      <c r="C44" s="18">
        <v>49</v>
      </c>
    </row>
    <row r="45" spans="1:3" ht="20.149999999999999" customHeight="1" x14ac:dyDescent="0.35">
      <c r="A45" s="4" t="s">
        <v>92</v>
      </c>
      <c r="B45" s="168"/>
      <c r="C45" s="18">
        <v>412</v>
      </c>
    </row>
    <row r="46" spans="1:3" ht="20.149999999999999" customHeight="1" x14ac:dyDescent="0.35">
      <c r="A46" s="4" t="s">
        <v>30</v>
      </c>
      <c r="B46" s="168"/>
      <c r="C46" s="18">
        <v>46</v>
      </c>
    </row>
    <row r="47" spans="1:3" ht="20.149999999999999" customHeight="1" x14ac:dyDescent="0.35">
      <c r="A47" s="4" t="s">
        <v>93</v>
      </c>
      <c r="B47" s="168"/>
      <c r="C47" s="18">
        <v>31</v>
      </c>
    </row>
    <row r="48" spans="1:3" ht="20.149999999999999" customHeight="1" x14ac:dyDescent="0.35">
      <c r="A48" s="4" t="s">
        <v>31</v>
      </c>
      <c r="B48" s="168"/>
      <c r="C48" s="18">
        <v>49</v>
      </c>
    </row>
    <row r="49" spans="1:4" ht="20.149999999999999" customHeight="1" x14ac:dyDescent="0.35">
      <c r="A49" s="4" t="s">
        <v>39</v>
      </c>
      <c r="B49" s="168"/>
      <c r="C49" s="18">
        <v>3872</v>
      </c>
    </row>
    <row r="50" spans="1:4" ht="20.149999999999999" customHeight="1" x14ac:dyDescent="0.35">
      <c r="A50" s="4" t="s">
        <v>32</v>
      </c>
      <c r="B50" s="168"/>
      <c r="C50" s="18">
        <v>1641</v>
      </c>
    </row>
    <row r="51" spans="1:4" ht="20.149999999999999" customHeight="1" x14ac:dyDescent="0.35">
      <c r="A51" s="4" t="s">
        <v>52</v>
      </c>
      <c r="B51" s="168"/>
      <c r="C51" s="18">
        <v>272</v>
      </c>
    </row>
    <row r="52" spans="1:4" ht="20.149999999999999" customHeight="1" thickBot="1" x14ac:dyDescent="0.4">
      <c r="A52" s="10" t="s">
        <v>33</v>
      </c>
      <c r="B52" s="169"/>
      <c r="C52" s="18">
        <v>137</v>
      </c>
    </row>
    <row r="53" spans="1:4" ht="20.149999999999999" customHeight="1" thickBot="1" x14ac:dyDescent="0.4">
      <c r="A53" s="158" t="s">
        <v>7</v>
      </c>
      <c r="B53" s="159"/>
      <c r="C53" s="13">
        <f>SUM(C31:C52)</f>
        <v>10972</v>
      </c>
    </row>
    <row r="54" spans="1:4" ht="20.149999999999999" customHeight="1" thickBot="1" x14ac:dyDescent="0.4"/>
    <row r="55" spans="1:4" ht="20.149999999999999" customHeight="1" thickBot="1" x14ac:dyDescent="0.4">
      <c r="A55" s="59" t="s">
        <v>74</v>
      </c>
      <c r="B55" s="62" t="s">
        <v>0</v>
      </c>
      <c r="C55" s="61" t="s">
        <v>101</v>
      </c>
    </row>
    <row r="56" spans="1:4" ht="20.149999999999999" customHeight="1" x14ac:dyDescent="0.35">
      <c r="A56" s="5" t="s">
        <v>75</v>
      </c>
      <c r="B56" s="172">
        <v>4732</v>
      </c>
      <c r="C56" s="69">
        <v>0</v>
      </c>
      <c r="D56" s="65"/>
    </row>
    <row r="57" spans="1:4" ht="20.149999999999999" customHeight="1" x14ac:dyDescent="0.35">
      <c r="A57" s="4" t="s">
        <v>76</v>
      </c>
      <c r="B57" s="173"/>
      <c r="C57" s="17">
        <f>38+100</f>
        <v>138</v>
      </c>
    </row>
    <row r="58" spans="1:4" ht="20.149999999999999" customHeight="1" x14ac:dyDescent="0.35">
      <c r="A58" s="4" t="s">
        <v>34</v>
      </c>
      <c r="B58" s="173"/>
      <c r="C58" s="17">
        <v>841</v>
      </c>
    </row>
    <row r="59" spans="1:4" ht="20.149999999999999" customHeight="1" x14ac:dyDescent="0.35">
      <c r="A59" s="4" t="s">
        <v>77</v>
      </c>
      <c r="B59" s="173"/>
      <c r="C59" s="17">
        <v>825</v>
      </c>
    </row>
    <row r="60" spans="1:4" ht="20.149999999999999" customHeight="1" x14ac:dyDescent="0.35">
      <c r="A60" s="4" t="s">
        <v>78</v>
      </c>
      <c r="B60" s="173"/>
      <c r="C60" s="17">
        <v>611</v>
      </c>
    </row>
    <row r="61" spans="1:4" ht="20.149999999999999" customHeight="1" x14ac:dyDescent="0.35">
      <c r="A61" s="4" t="s">
        <v>79</v>
      </c>
      <c r="B61" s="173"/>
      <c r="C61" s="17">
        <v>1</v>
      </c>
    </row>
    <row r="62" spans="1:4" ht="20.149999999999999" customHeight="1" x14ac:dyDescent="0.35">
      <c r="A62" s="4" t="s">
        <v>37</v>
      </c>
      <c r="B62" s="173"/>
      <c r="C62" s="17">
        <v>27</v>
      </c>
    </row>
    <row r="63" spans="1:4" ht="20.149999999999999" customHeight="1" x14ac:dyDescent="0.35">
      <c r="A63" s="4" t="s">
        <v>38</v>
      </c>
      <c r="B63" s="173"/>
      <c r="C63" s="17">
        <v>394</v>
      </c>
    </row>
    <row r="64" spans="1:4" ht="20.149999999999999" customHeight="1" x14ac:dyDescent="0.35">
      <c r="A64" s="4" t="s">
        <v>35</v>
      </c>
      <c r="B64" s="173"/>
      <c r="C64" s="17">
        <v>570</v>
      </c>
    </row>
    <row r="65" spans="1:3" ht="20.149999999999999" customHeight="1" thickBot="1" x14ac:dyDescent="0.4">
      <c r="A65" s="15" t="s">
        <v>36</v>
      </c>
      <c r="B65" s="174"/>
      <c r="C65" s="17">
        <v>875</v>
      </c>
    </row>
    <row r="66" spans="1:3" ht="20.149999999999999" customHeight="1" thickBot="1" x14ac:dyDescent="0.4">
      <c r="A66" s="170" t="s">
        <v>7</v>
      </c>
      <c r="B66" s="171"/>
      <c r="C66" s="13">
        <f>SUM(C56:C65)</f>
        <v>4282</v>
      </c>
    </row>
    <row r="67" spans="1:3" ht="20.149999999999999" customHeight="1" thickBot="1" x14ac:dyDescent="0.4"/>
    <row r="68" spans="1:3" ht="20.149999999999999" customHeight="1" thickBot="1" x14ac:dyDescent="0.4">
      <c r="A68" s="59" t="s">
        <v>11</v>
      </c>
      <c r="B68" s="60" t="s">
        <v>0</v>
      </c>
      <c r="C68" s="61" t="s">
        <v>101</v>
      </c>
    </row>
    <row r="69" spans="1:3" ht="20.149999999999999" customHeight="1" thickBot="1" x14ac:dyDescent="0.4">
      <c r="A69" s="3" t="s">
        <v>4</v>
      </c>
      <c r="B69" s="35">
        <v>60</v>
      </c>
      <c r="C69" s="38">
        <v>61</v>
      </c>
    </row>
    <row r="70" spans="1:3" ht="20.149999999999999" customHeight="1" thickBot="1" x14ac:dyDescent="0.4"/>
    <row r="71" spans="1:3" ht="20.149999999999999" customHeight="1" thickBot="1" x14ac:dyDescent="0.4">
      <c r="A71" s="59" t="s">
        <v>10</v>
      </c>
      <c r="B71" s="60" t="s">
        <v>0</v>
      </c>
      <c r="C71" s="61" t="s">
        <v>101</v>
      </c>
    </row>
    <row r="72" spans="1:3" ht="20.149999999999999" customHeight="1" x14ac:dyDescent="0.35">
      <c r="A72" s="78" t="s">
        <v>76</v>
      </c>
      <c r="B72" s="79">
        <v>3373</v>
      </c>
      <c r="C72" s="82">
        <v>3112</v>
      </c>
    </row>
    <row r="73" spans="1:3" ht="20.149999999999999" customHeight="1" x14ac:dyDescent="0.35">
      <c r="A73" s="78" t="s">
        <v>94</v>
      </c>
      <c r="B73" s="80">
        <v>12589</v>
      </c>
      <c r="C73" s="83">
        <v>10602</v>
      </c>
    </row>
    <row r="74" spans="1:3" ht="20.149999999999999" customHeight="1" x14ac:dyDescent="0.35">
      <c r="A74" s="78" t="s">
        <v>78</v>
      </c>
      <c r="B74" s="80">
        <v>4515</v>
      </c>
      <c r="C74" s="83">
        <v>3351</v>
      </c>
    </row>
    <row r="75" spans="1:3" ht="20.149999999999999" customHeight="1" x14ac:dyDescent="0.35">
      <c r="A75" s="78" t="s">
        <v>95</v>
      </c>
      <c r="B75" s="81">
        <v>259</v>
      </c>
      <c r="C75" s="84">
        <v>141</v>
      </c>
    </row>
    <row r="76" spans="1:3" ht="20.149999999999999" customHeight="1" x14ac:dyDescent="0.35">
      <c r="A76" s="78" t="s">
        <v>96</v>
      </c>
      <c r="B76" s="81">
        <v>4396</v>
      </c>
      <c r="C76" s="84">
        <v>3393</v>
      </c>
    </row>
    <row r="77" spans="1:3" ht="20.149999999999999" customHeight="1" thickBot="1" x14ac:dyDescent="0.4">
      <c r="A77" s="78" t="s">
        <v>97</v>
      </c>
      <c r="B77" s="81">
        <v>4868</v>
      </c>
      <c r="C77" s="84">
        <v>2976</v>
      </c>
    </row>
    <row r="78" spans="1:3" ht="20.149999999999999" customHeight="1" thickBot="1" x14ac:dyDescent="0.4">
      <c r="A78" s="12" t="s">
        <v>117</v>
      </c>
      <c r="B78" s="13">
        <f>SUM(B72:B77)</f>
        <v>30000</v>
      </c>
      <c r="C78" s="13">
        <f>SUM(C72:C77)</f>
        <v>23575</v>
      </c>
    </row>
    <row r="79" spans="1:3" ht="20.149999999999999" customHeight="1" thickBot="1" x14ac:dyDescent="0.4">
      <c r="A79" s="113" t="s">
        <v>118</v>
      </c>
      <c r="B79" s="114" t="s">
        <v>59</v>
      </c>
      <c r="C79" s="115">
        <f>25978-23575</f>
        <v>2403</v>
      </c>
    </row>
    <row r="80" spans="1:3" ht="20.149999999999999" customHeight="1" thickBot="1" x14ac:dyDescent="0.4">
      <c r="A80" s="163" t="s">
        <v>7</v>
      </c>
      <c r="B80" s="164"/>
      <c r="C80" s="13">
        <f>C79+C78</f>
        <v>25978</v>
      </c>
    </row>
    <row r="81" spans="1:4" ht="20.149999999999999" customHeight="1" thickBot="1" x14ac:dyDescent="0.4">
      <c r="A81" s="75"/>
      <c r="B81" s="76"/>
      <c r="C81" s="77"/>
    </row>
    <row r="82" spans="1:4" ht="20.149999999999999" customHeight="1" thickBot="1" x14ac:dyDescent="0.4">
      <c r="A82" s="59" t="s">
        <v>98</v>
      </c>
      <c r="B82" s="59" t="s">
        <v>0</v>
      </c>
      <c r="C82" s="61" t="s">
        <v>101</v>
      </c>
    </row>
    <row r="83" spans="1:4" ht="20.149999999999999" customHeight="1" x14ac:dyDescent="0.35">
      <c r="A83" s="78" t="s">
        <v>106</v>
      </c>
      <c r="B83" s="92">
        <v>76</v>
      </c>
      <c r="C83" s="82">
        <v>29</v>
      </c>
    </row>
    <row r="84" spans="1:4" ht="20.149999999999999" customHeight="1" x14ac:dyDescent="0.35">
      <c r="A84" s="78" t="s">
        <v>107</v>
      </c>
      <c r="B84" s="91">
        <v>39</v>
      </c>
      <c r="C84" s="83">
        <v>10</v>
      </c>
    </row>
    <row r="85" spans="1:4" ht="20.149999999999999" customHeight="1" x14ac:dyDescent="0.35">
      <c r="A85" s="78" t="s">
        <v>108</v>
      </c>
      <c r="B85" s="91">
        <v>180</v>
      </c>
      <c r="C85" s="83">
        <v>237</v>
      </c>
    </row>
    <row r="86" spans="1:4" ht="20.149999999999999" customHeight="1" x14ac:dyDescent="0.35">
      <c r="A86" s="78" t="s">
        <v>109</v>
      </c>
      <c r="B86" s="91">
        <v>35</v>
      </c>
      <c r="C86" s="83">
        <v>16</v>
      </c>
    </row>
    <row r="87" spans="1:4" ht="20.149999999999999" customHeight="1" x14ac:dyDescent="0.35">
      <c r="A87" s="78" t="s">
        <v>110</v>
      </c>
      <c r="B87" s="91">
        <v>34</v>
      </c>
      <c r="C87" s="83">
        <v>24</v>
      </c>
    </row>
    <row r="88" spans="1:4" ht="20.149999999999999" customHeight="1" x14ac:dyDescent="0.35">
      <c r="A88" s="78" t="s">
        <v>111</v>
      </c>
      <c r="B88" s="91">
        <v>46</v>
      </c>
      <c r="C88" s="83">
        <v>37</v>
      </c>
    </row>
    <row r="89" spans="1:4" ht="20.149999999999999" customHeight="1" x14ac:dyDescent="0.35">
      <c r="A89" s="78" t="s">
        <v>112</v>
      </c>
      <c r="B89" s="91">
        <v>239</v>
      </c>
      <c r="C89" s="83">
        <v>433</v>
      </c>
    </row>
    <row r="90" spans="1:4" ht="20.149999999999999" customHeight="1" x14ac:dyDescent="0.35">
      <c r="A90" s="78" t="s">
        <v>113</v>
      </c>
      <c r="B90" s="91">
        <v>46</v>
      </c>
      <c r="C90" s="83">
        <v>107</v>
      </c>
    </row>
    <row r="91" spans="1:4" ht="20.149999999999999" customHeight="1" x14ac:dyDescent="0.35">
      <c r="A91" s="78" t="s">
        <v>114</v>
      </c>
      <c r="B91" s="91">
        <v>68</v>
      </c>
      <c r="C91" s="83">
        <v>60</v>
      </c>
    </row>
    <row r="92" spans="1:4" ht="20.149999999999999" customHeight="1" thickBot="1" x14ac:dyDescent="0.4">
      <c r="A92" s="78" t="s">
        <v>115</v>
      </c>
      <c r="B92" s="93">
        <v>337</v>
      </c>
      <c r="C92" s="94">
        <v>52</v>
      </c>
    </row>
    <row r="93" spans="1:4" ht="20.149999999999999" customHeight="1" thickBot="1" x14ac:dyDescent="0.4">
      <c r="A93" s="74" t="s">
        <v>7</v>
      </c>
      <c r="B93" s="14">
        <f>SUM(B83:B92)</f>
        <v>1100</v>
      </c>
      <c r="C93" s="14">
        <f>SUM(C83:C92)</f>
        <v>1005</v>
      </c>
      <c r="D93" s="71"/>
    </row>
    <row r="94" spans="1:4" ht="20.149999999999999" customHeight="1" thickBot="1" x14ac:dyDescent="0.4">
      <c r="A94" s="75"/>
      <c r="B94" s="76"/>
      <c r="C94" s="77"/>
    </row>
    <row r="95" spans="1:4" ht="20.149999999999999" customHeight="1" thickBot="1" x14ac:dyDescent="0.4">
      <c r="A95" s="59" t="s">
        <v>99</v>
      </c>
      <c r="B95" s="60" t="s">
        <v>0</v>
      </c>
      <c r="C95" s="61" t="s">
        <v>101</v>
      </c>
    </row>
    <row r="96" spans="1:4" ht="20.149999999999999" customHeight="1" thickBot="1" x14ac:dyDescent="0.4">
      <c r="A96" s="21" t="s">
        <v>12</v>
      </c>
      <c r="B96" s="36">
        <v>263</v>
      </c>
      <c r="C96" s="72">
        <v>264</v>
      </c>
      <c r="D96" s="71"/>
    </row>
    <row r="97" spans="1:6" ht="20.149999999999999" customHeight="1" thickBot="1" x14ac:dyDescent="0.4">
      <c r="A97" s="74" t="s">
        <v>7</v>
      </c>
      <c r="B97" s="14">
        <f>SUM(B96)</f>
        <v>263</v>
      </c>
      <c r="C97" s="14">
        <f>SUM(C96)</f>
        <v>264</v>
      </c>
      <c r="D97" s="71"/>
    </row>
    <row r="98" spans="1:6" ht="20.149999999999999" customHeight="1" thickBot="1" x14ac:dyDescent="0.4"/>
    <row r="99" spans="1:6" ht="20.149999999999999" customHeight="1" thickBot="1" x14ac:dyDescent="0.4">
      <c r="A99" s="165" t="s">
        <v>57</v>
      </c>
      <c r="B99" s="165" t="s">
        <v>0</v>
      </c>
      <c r="C99" s="177" t="s">
        <v>101</v>
      </c>
      <c r="D99" s="178"/>
    </row>
    <row r="100" spans="1:6" ht="33" customHeight="1" thickBot="1" x14ac:dyDescent="0.4">
      <c r="A100" s="166"/>
      <c r="B100" s="166"/>
      <c r="C100" s="63" t="s">
        <v>58</v>
      </c>
      <c r="D100" s="63" t="s">
        <v>102</v>
      </c>
    </row>
    <row r="101" spans="1:6" ht="20.149999999999999" customHeight="1" x14ac:dyDescent="0.35">
      <c r="A101" s="48" t="s">
        <v>40</v>
      </c>
      <c r="B101" s="49">
        <v>10</v>
      </c>
      <c r="C101" s="95">
        <v>8</v>
      </c>
      <c r="D101" s="96">
        <v>92</v>
      </c>
      <c r="E101" s="25"/>
    </row>
    <row r="102" spans="1:6" ht="20.149999999999999" customHeight="1" x14ac:dyDescent="0.35">
      <c r="A102" s="46" t="s">
        <v>41</v>
      </c>
      <c r="B102" s="47">
        <v>16</v>
      </c>
      <c r="C102" s="85">
        <v>32</v>
      </c>
      <c r="D102" s="6">
        <v>176</v>
      </c>
      <c r="E102" s="25"/>
    </row>
    <row r="103" spans="1:6" ht="20.149999999999999" customHeight="1" x14ac:dyDescent="0.35">
      <c r="A103" s="46" t="s">
        <v>42</v>
      </c>
      <c r="B103" s="47">
        <v>40</v>
      </c>
      <c r="C103" s="85">
        <v>52</v>
      </c>
      <c r="D103" s="6">
        <v>168</v>
      </c>
      <c r="E103" s="25"/>
    </row>
    <row r="104" spans="1:6" ht="20.149999999999999" customHeight="1" x14ac:dyDescent="0.35">
      <c r="A104" s="46" t="s">
        <v>13</v>
      </c>
      <c r="B104" s="47">
        <v>10</v>
      </c>
      <c r="C104" s="85">
        <v>64</v>
      </c>
      <c r="D104" s="6">
        <v>912</v>
      </c>
      <c r="E104" s="25"/>
    </row>
    <row r="105" spans="1:6" ht="20.149999999999999" customHeight="1" x14ac:dyDescent="0.35">
      <c r="A105" s="46" t="s">
        <v>14</v>
      </c>
      <c r="B105" s="47">
        <v>24</v>
      </c>
      <c r="C105" s="86">
        <v>48</v>
      </c>
      <c r="D105" s="97">
        <v>44</v>
      </c>
      <c r="E105" s="25"/>
    </row>
    <row r="106" spans="1:6" ht="20.149999999999999" customHeight="1" x14ac:dyDescent="0.35">
      <c r="A106" s="46" t="s">
        <v>15</v>
      </c>
      <c r="B106" s="47">
        <v>27</v>
      </c>
      <c r="C106" s="85">
        <v>56</v>
      </c>
      <c r="D106" s="98">
        <v>184</v>
      </c>
      <c r="E106" s="25"/>
    </row>
    <row r="107" spans="1:6" ht="20.149999999999999" customHeight="1" x14ac:dyDescent="0.35">
      <c r="A107" s="46" t="s">
        <v>16</v>
      </c>
      <c r="B107" s="47">
        <v>41</v>
      </c>
      <c r="C107" s="85">
        <v>48</v>
      </c>
      <c r="D107" s="99">
        <v>160</v>
      </c>
      <c r="E107" s="25"/>
    </row>
    <row r="108" spans="1:6" ht="20.149999999999999" customHeight="1" x14ac:dyDescent="0.35">
      <c r="A108" s="46" t="s">
        <v>43</v>
      </c>
      <c r="B108" s="47">
        <v>5500</v>
      </c>
      <c r="C108" s="85">
        <v>6600</v>
      </c>
      <c r="D108" s="98">
        <v>16588</v>
      </c>
      <c r="E108" s="25"/>
    </row>
    <row r="109" spans="1:6" ht="20.149999999999999" customHeight="1" x14ac:dyDescent="0.45">
      <c r="A109" s="116" t="s">
        <v>44</v>
      </c>
      <c r="B109" s="86" t="s">
        <v>59</v>
      </c>
      <c r="C109" s="117">
        <v>4</v>
      </c>
      <c r="D109" s="122">
        <v>13</v>
      </c>
      <c r="E109" s="110"/>
      <c r="F109" s="25"/>
    </row>
    <row r="110" spans="1:6" ht="20.149999999999999" customHeight="1" x14ac:dyDescent="0.35">
      <c r="A110" s="46" t="s">
        <v>17</v>
      </c>
      <c r="B110" s="47">
        <v>14</v>
      </c>
      <c r="C110" s="85">
        <v>20</v>
      </c>
      <c r="D110" s="98">
        <v>3015</v>
      </c>
      <c r="E110" s="25"/>
    </row>
    <row r="111" spans="1:6" ht="20.149999999999999" customHeight="1" x14ac:dyDescent="0.35">
      <c r="A111" s="46" t="s">
        <v>18</v>
      </c>
      <c r="B111" s="47">
        <v>210</v>
      </c>
      <c r="C111" s="85">
        <v>184</v>
      </c>
      <c r="D111" s="98">
        <v>834</v>
      </c>
      <c r="E111" s="25"/>
    </row>
    <row r="112" spans="1:6" ht="20.149999999999999" customHeight="1" x14ac:dyDescent="0.35">
      <c r="A112" s="46" t="s">
        <v>19</v>
      </c>
      <c r="B112" s="47">
        <v>442</v>
      </c>
      <c r="C112" s="85">
        <v>627</v>
      </c>
      <c r="D112" s="98">
        <v>320</v>
      </c>
      <c r="E112" s="25"/>
    </row>
    <row r="113" spans="1:5" ht="20.149999999999999" customHeight="1" thickBot="1" x14ac:dyDescent="0.4">
      <c r="A113" s="50" t="s">
        <v>45</v>
      </c>
      <c r="B113" s="51">
        <v>10</v>
      </c>
      <c r="C113" s="100">
        <v>8</v>
      </c>
      <c r="D113" s="101">
        <v>108</v>
      </c>
      <c r="E113" s="25"/>
    </row>
    <row r="114" spans="1:5" ht="20.149999999999999" customHeight="1" thickBot="1" x14ac:dyDescent="0.4">
      <c r="A114" s="12" t="s">
        <v>7</v>
      </c>
      <c r="B114" s="37">
        <f>SUM(B101:B113)</f>
        <v>6344</v>
      </c>
      <c r="C114" s="37">
        <f>SUM(C101:C113)</f>
        <v>7751</v>
      </c>
      <c r="D114" s="37">
        <f>SUM(D101:D113)</f>
        <v>22614</v>
      </c>
      <c r="E114" s="25"/>
    </row>
    <row r="115" spans="1:5" ht="20.149999999999999" customHeight="1" thickBot="1" x14ac:dyDescent="0.4">
      <c r="E115" s="25"/>
    </row>
    <row r="116" spans="1:5" ht="20.149999999999999" customHeight="1" thickBot="1" x14ac:dyDescent="0.4">
      <c r="A116" s="179" t="s">
        <v>49</v>
      </c>
      <c r="B116" s="165" t="s">
        <v>0</v>
      </c>
      <c r="C116" s="181" t="s">
        <v>101</v>
      </c>
      <c r="D116" s="181"/>
      <c r="E116" s="181"/>
    </row>
    <row r="117" spans="1:5" ht="20.149999999999999" customHeight="1" thickBot="1" x14ac:dyDescent="0.4">
      <c r="A117" s="180"/>
      <c r="B117" s="166"/>
      <c r="C117" s="61" t="s">
        <v>58</v>
      </c>
      <c r="D117" s="61" t="s">
        <v>102</v>
      </c>
      <c r="E117" s="61" t="s">
        <v>7</v>
      </c>
    </row>
    <row r="118" spans="1:5" ht="20.149999999999999" customHeight="1" x14ac:dyDescent="0.35">
      <c r="A118" s="48" t="s">
        <v>40</v>
      </c>
      <c r="B118" s="175" t="s">
        <v>59</v>
      </c>
      <c r="C118" s="102">
        <v>3</v>
      </c>
      <c r="D118" s="103">
        <v>34</v>
      </c>
      <c r="E118" s="103">
        <f>D118+C118</f>
        <v>37</v>
      </c>
    </row>
    <row r="119" spans="1:5" ht="20.149999999999999" customHeight="1" x14ac:dyDescent="0.35">
      <c r="A119" s="46" t="s">
        <v>41</v>
      </c>
      <c r="B119" s="176"/>
      <c r="C119" s="87">
        <v>14</v>
      </c>
      <c r="D119" s="104">
        <v>106</v>
      </c>
      <c r="E119" s="104">
        <f t="shared" ref="E119:E134" si="0">D119+C119</f>
        <v>120</v>
      </c>
    </row>
    <row r="120" spans="1:5" ht="20.149999999999999" customHeight="1" x14ac:dyDescent="0.35">
      <c r="A120" s="46" t="s">
        <v>42</v>
      </c>
      <c r="B120" s="176"/>
      <c r="C120" s="87">
        <v>100</v>
      </c>
      <c r="D120" s="104">
        <v>29</v>
      </c>
      <c r="E120" s="105">
        <f t="shared" si="0"/>
        <v>129</v>
      </c>
    </row>
    <row r="121" spans="1:5" ht="20.149999999999999" customHeight="1" x14ac:dyDescent="0.35">
      <c r="A121" s="46" t="s">
        <v>13</v>
      </c>
      <c r="B121" s="176"/>
      <c r="C121" s="89">
        <v>7</v>
      </c>
      <c r="D121" s="105">
        <v>647</v>
      </c>
      <c r="E121" s="105">
        <f t="shared" si="0"/>
        <v>654</v>
      </c>
    </row>
    <row r="122" spans="1:5" ht="20.149999999999999" customHeight="1" x14ac:dyDescent="0.35">
      <c r="A122" s="46" t="s">
        <v>14</v>
      </c>
      <c r="B122" s="176"/>
      <c r="C122" s="89">
        <v>22</v>
      </c>
      <c r="D122" s="105">
        <v>26</v>
      </c>
      <c r="E122" s="105">
        <f t="shared" si="0"/>
        <v>48</v>
      </c>
    </row>
    <row r="123" spans="1:5" ht="20.149999999999999" customHeight="1" x14ac:dyDescent="0.35">
      <c r="A123" s="46" t="s">
        <v>15</v>
      </c>
      <c r="B123" s="176"/>
      <c r="C123" s="89">
        <v>15</v>
      </c>
      <c r="D123" s="105">
        <v>152</v>
      </c>
      <c r="E123" s="105">
        <f t="shared" si="0"/>
        <v>167</v>
      </c>
    </row>
    <row r="124" spans="1:5" ht="20.149999999999999" customHeight="1" x14ac:dyDescent="0.35">
      <c r="A124" s="46" t="s">
        <v>16</v>
      </c>
      <c r="B124" s="176"/>
      <c r="C124" s="89">
        <v>4</v>
      </c>
      <c r="D124" s="105">
        <v>108</v>
      </c>
      <c r="E124" s="105">
        <f t="shared" si="0"/>
        <v>112</v>
      </c>
    </row>
    <row r="125" spans="1:5" ht="20.149999999999999" customHeight="1" x14ac:dyDescent="0.35">
      <c r="A125" s="46" t="s">
        <v>91</v>
      </c>
      <c r="B125" s="176"/>
      <c r="C125" s="89">
        <v>0</v>
      </c>
      <c r="D125" s="105">
        <v>0</v>
      </c>
      <c r="E125" s="105">
        <f t="shared" si="0"/>
        <v>0</v>
      </c>
    </row>
    <row r="126" spans="1:5" ht="20.149999999999999" customHeight="1" x14ac:dyDescent="0.35">
      <c r="A126" s="46" t="s">
        <v>81</v>
      </c>
      <c r="B126" s="176"/>
      <c r="C126" s="89">
        <v>0</v>
      </c>
      <c r="D126" s="105">
        <v>231</v>
      </c>
      <c r="E126" s="105">
        <f t="shared" si="0"/>
        <v>231</v>
      </c>
    </row>
    <row r="127" spans="1:5" ht="20.149999999999999" customHeight="1" x14ac:dyDescent="0.35">
      <c r="A127" s="46" t="s">
        <v>43</v>
      </c>
      <c r="B127" s="176"/>
      <c r="C127" s="88">
        <v>5900</v>
      </c>
      <c r="D127" s="105">
        <v>11752</v>
      </c>
      <c r="E127" s="105">
        <f t="shared" si="0"/>
        <v>17652</v>
      </c>
    </row>
    <row r="128" spans="1:5" ht="20.149999999999999" customHeight="1" x14ac:dyDescent="0.35">
      <c r="A128" s="116" t="s">
        <v>44</v>
      </c>
      <c r="B128" s="176"/>
      <c r="C128" s="88">
        <v>0</v>
      </c>
      <c r="D128" s="118">
        <v>26</v>
      </c>
      <c r="E128" s="105">
        <f t="shared" si="0"/>
        <v>26</v>
      </c>
    </row>
    <row r="129" spans="1:5" ht="20.149999999999999" customHeight="1" x14ac:dyDescent="0.35">
      <c r="A129" s="46" t="s">
        <v>82</v>
      </c>
      <c r="B129" s="176"/>
      <c r="C129" s="89">
        <v>0</v>
      </c>
      <c r="D129" s="105">
        <v>0</v>
      </c>
      <c r="E129" s="105">
        <f t="shared" si="0"/>
        <v>0</v>
      </c>
    </row>
    <row r="130" spans="1:5" ht="20.149999999999999" customHeight="1" x14ac:dyDescent="0.35">
      <c r="A130" s="46" t="s">
        <v>80</v>
      </c>
      <c r="B130" s="176"/>
      <c r="C130" s="88">
        <v>0</v>
      </c>
      <c r="D130" s="105">
        <v>0</v>
      </c>
      <c r="E130" s="105">
        <f t="shared" si="0"/>
        <v>0</v>
      </c>
    </row>
    <row r="131" spans="1:5" ht="20.149999999999999" customHeight="1" x14ac:dyDescent="0.35">
      <c r="A131" s="46" t="s">
        <v>17</v>
      </c>
      <c r="B131" s="176"/>
      <c r="C131" s="89">
        <v>5</v>
      </c>
      <c r="D131" s="105">
        <v>2585</v>
      </c>
      <c r="E131" s="105">
        <f t="shared" si="0"/>
        <v>2590</v>
      </c>
    </row>
    <row r="132" spans="1:5" ht="20.149999999999999" customHeight="1" x14ac:dyDescent="0.35">
      <c r="A132" s="46" t="s">
        <v>18</v>
      </c>
      <c r="B132" s="176"/>
      <c r="C132" s="90">
        <v>96</v>
      </c>
      <c r="D132" s="104">
        <v>661</v>
      </c>
      <c r="E132" s="104">
        <f t="shared" si="0"/>
        <v>757</v>
      </c>
    </row>
    <row r="133" spans="1:5" ht="20.149999999999999" customHeight="1" x14ac:dyDescent="0.35">
      <c r="A133" s="46" t="s">
        <v>19</v>
      </c>
      <c r="B133" s="176"/>
      <c r="C133" s="89">
        <v>413</v>
      </c>
      <c r="D133" s="105">
        <v>264</v>
      </c>
      <c r="E133" s="105">
        <f>D133+C133</f>
        <v>677</v>
      </c>
    </row>
    <row r="134" spans="1:5" ht="20.149999999999999" customHeight="1" thickBot="1" x14ac:dyDescent="0.4">
      <c r="A134" s="50" t="s">
        <v>45</v>
      </c>
      <c r="B134" s="176"/>
      <c r="C134" s="106">
        <v>9</v>
      </c>
      <c r="D134" s="107">
        <v>69</v>
      </c>
      <c r="E134" s="107">
        <f t="shared" si="0"/>
        <v>78</v>
      </c>
    </row>
    <row r="135" spans="1:5" ht="20.149999999999999" customHeight="1" thickBot="1" x14ac:dyDescent="0.4">
      <c r="A135" s="163" t="s">
        <v>7</v>
      </c>
      <c r="B135" s="164"/>
      <c r="C135" s="13">
        <f>SUM(C118:C134)</f>
        <v>6588</v>
      </c>
      <c r="D135" s="13">
        <f>SUM(D118:D134)</f>
        <v>16690</v>
      </c>
      <c r="E135" s="13">
        <f>D135+C135</f>
        <v>23278</v>
      </c>
    </row>
    <row r="136" spans="1:5" ht="20.149999999999999" customHeight="1" thickBot="1" x14ac:dyDescent="0.4">
      <c r="A136" s="53" t="s">
        <v>50</v>
      </c>
      <c r="B136" s="52"/>
      <c r="C136" s="111"/>
    </row>
    <row r="137" spans="1:5" ht="20.149999999999999" customHeight="1" thickBot="1" x14ac:dyDescent="0.4">
      <c r="A137" s="64" t="s">
        <v>83</v>
      </c>
      <c r="B137" s="59" t="s">
        <v>0</v>
      </c>
      <c r="C137" s="61" t="s">
        <v>101</v>
      </c>
    </row>
    <row r="138" spans="1:5" ht="20.149999999999999" customHeight="1" x14ac:dyDescent="0.35">
      <c r="A138" s="57" t="s">
        <v>85</v>
      </c>
      <c r="B138" s="182" t="s">
        <v>59</v>
      </c>
      <c r="C138" s="108">
        <v>13287</v>
      </c>
    </row>
    <row r="139" spans="1:5" ht="20.149999999999999" customHeight="1" x14ac:dyDescent="0.35">
      <c r="A139" s="57" t="s">
        <v>86</v>
      </c>
      <c r="B139" s="182"/>
      <c r="C139" s="6">
        <v>116</v>
      </c>
    </row>
    <row r="140" spans="1:5" ht="20.149999999999999" customHeight="1" x14ac:dyDescent="0.35">
      <c r="A140" s="57" t="s">
        <v>87</v>
      </c>
      <c r="B140" s="182"/>
      <c r="C140" s="8">
        <v>25</v>
      </c>
    </row>
    <row r="141" spans="1:5" ht="20.149999999999999" customHeight="1" x14ac:dyDescent="0.35">
      <c r="A141" s="57" t="s">
        <v>13</v>
      </c>
      <c r="B141" s="182"/>
      <c r="C141" s="8">
        <v>230</v>
      </c>
    </row>
    <row r="142" spans="1:5" ht="20.149999999999999" customHeight="1" x14ac:dyDescent="0.35">
      <c r="A142" s="57" t="s">
        <v>14</v>
      </c>
      <c r="B142" s="182"/>
      <c r="C142" s="8">
        <v>6</v>
      </c>
    </row>
    <row r="143" spans="1:5" ht="20.149999999999999" customHeight="1" x14ac:dyDescent="0.35">
      <c r="A143" s="57" t="s">
        <v>15</v>
      </c>
      <c r="B143" s="182"/>
      <c r="C143" s="8">
        <v>1</v>
      </c>
    </row>
    <row r="144" spans="1:5" ht="20.149999999999999" customHeight="1" x14ac:dyDescent="0.35">
      <c r="A144" s="57" t="s">
        <v>88</v>
      </c>
      <c r="B144" s="182"/>
      <c r="C144" s="7">
        <v>1290</v>
      </c>
    </row>
    <row r="145" spans="1:3" ht="20.149999999999999" customHeight="1" x14ac:dyDescent="0.35">
      <c r="A145" s="57" t="s">
        <v>18</v>
      </c>
      <c r="B145" s="182"/>
      <c r="C145" s="8">
        <v>33</v>
      </c>
    </row>
    <row r="146" spans="1:3" ht="20.149999999999999" customHeight="1" x14ac:dyDescent="0.35">
      <c r="A146" s="57" t="s">
        <v>19</v>
      </c>
      <c r="B146" s="182"/>
      <c r="C146" s="8">
        <v>119</v>
      </c>
    </row>
    <row r="147" spans="1:3" ht="20.149999999999999" customHeight="1" x14ac:dyDescent="0.35">
      <c r="A147" s="58" t="s">
        <v>89</v>
      </c>
      <c r="B147" s="182"/>
      <c r="C147" s="8">
        <v>52</v>
      </c>
    </row>
    <row r="148" spans="1:3" ht="20.149999999999999" customHeight="1" thickBot="1" x14ac:dyDescent="0.4">
      <c r="A148" s="58" t="s">
        <v>90</v>
      </c>
      <c r="B148" s="183"/>
      <c r="C148" s="109">
        <v>42</v>
      </c>
    </row>
    <row r="149" spans="1:3" ht="20.149999999999999" customHeight="1" thickBot="1" x14ac:dyDescent="0.4">
      <c r="A149" s="163" t="s">
        <v>7</v>
      </c>
      <c r="B149" s="164"/>
      <c r="C149" s="13">
        <f>SUM(C138:C148)</f>
        <v>15201</v>
      </c>
    </row>
    <row r="150" spans="1:3" ht="20.149999999999999" customHeight="1" thickBot="1" x14ac:dyDescent="0.4">
      <c r="A150" s="54" t="s">
        <v>50</v>
      </c>
    </row>
    <row r="151" spans="1:3" ht="20.149999999999999" customHeight="1" thickBot="1" x14ac:dyDescent="0.4">
      <c r="A151" s="59" t="s">
        <v>84</v>
      </c>
      <c r="B151" s="59" t="s">
        <v>0</v>
      </c>
      <c r="C151" s="61" t="s">
        <v>101</v>
      </c>
    </row>
    <row r="152" spans="1:3" ht="20.149999999999999" customHeight="1" x14ac:dyDescent="0.35">
      <c r="A152" s="2" t="s">
        <v>1</v>
      </c>
      <c r="B152" s="55">
        <f>B8</f>
        <v>926</v>
      </c>
      <c r="C152" s="56">
        <f>C8</f>
        <v>861</v>
      </c>
    </row>
    <row r="153" spans="1:3" ht="20.149999999999999" customHeight="1" x14ac:dyDescent="0.35">
      <c r="A153" s="22" t="s">
        <v>2</v>
      </c>
      <c r="B153" s="23">
        <f>B14</f>
        <v>545</v>
      </c>
      <c r="C153" s="26">
        <f>C14</f>
        <v>606</v>
      </c>
    </row>
    <row r="154" spans="1:3" ht="20.149999999999999" customHeight="1" x14ac:dyDescent="0.35">
      <c r="A154" s="22" t="s">
        <v>3</v>
      </c>
      <c r="B154" s="23">
        <f>B28</f>
        <v>15642</v>
      </c>
      <c r="C154" s="26">
        <f>C28</f>
        <v>15747</v>
      </c>
    </row>
    <row r="155" spans="1:3" ht="20.149999999999999" customHeight="1" x14ac:dyDescent="0.35">
      <c r="A155" s="22" t="s">
        <v>5</v>
      </c>
      <c r="B155" s="28">
        <v>30000</v>
      </c>
      <c r="C155" s="26">
        <f>C78</f>
        <v>23575</v>
      </c>
    </row>
    <row r="156" spans="1:3" ht="20.149999999999999" customHeight="1" x14ac:dyDescent="0.35">
      <c r="A156" s="22" t="s">
        <v>4</v>
      </c>
      <c r="B156" s="27">
        <v>60</v>
      </c>
      <c r="C156" s="8">
        <f>62</f>
        <v>62</v>
      </c>
    </row>
    <row r="157" spans="1:3" ht="20.149999999999999" customHeight="1" x14ac:dyDescent="0.35">
      <c r="A157" s="4" t="s">
        <v>48</v>
      </c>
      <c r="B157" s="23">
        <f>B93</f>
        <v>1100</v>
      </c>
      <c r="C157" s="7">
        <f>C93</f>
        <v>1005</v>
      </c>
    </row>
    <row r="158" spans="1:3" ht="20.149999999999999" customHeight="1" x14ac:dyDescent="0.35">
      <c r="A158" s="22" t="s">
        <v>6</v>
      </c>
      <c r="B158" s="27">
        <v>263</v>
      </c>
      <c r="C158" s="73">
        <f>C96</f>
        <v>264</v>
      </c>
    </row>
    <row r="159" spans="1:3" ht="20.149999999999999" customHeight="1" x14ac:dyDescent="0.35">
      <c r="A159" s="4" t="s">
        <v>103</v>
      </c>
      <c r="B159" s="29">
        <f>B114</f>
        <v>6344</v>
      </c>
      <c r="C159" s="7">
        <f>C114</f>
        <v>7751</v>
      </c>
    </row>
    <row r="160" spans="1:3" ht="20.149999999999999" customHeight="1" x14ac:dyDescent="0.35">
      <c r="A160" s="4" t="s">
        <v>104</v>
      </c>
      <c r="B160" s="29" t="s">
        <v>59</v>
      </c>
      <c r="C160" s="7">
        <f>C135</f>
        <v>6588</v>
      </c>
    </row>
  </sheetData>
  <sortState xmlns:xlrd2="http://schemas.microsoft.com/office/spreadsheetml/2017/richdata2" ref="A31:C52">
    <sortCondition ref="A31:A52"/>
  </sortState>
  <mergeCells count="19">
    <mergeCell ref="B116:B117"/>
    <mergeCell ref="A149:B149"/>
    <mergeCell ref="B138:B148"/>
    <mergeCell ref="A1:C1"/>
    <mergeCell ref="A53:B53"/>
    <mergeCell ref="A2:C2"/>
    <mergeCell ref="A135:B135"/>
    <mergeCell ref="A99:A100"/>
    <mergeCell ref="B31:B52"/>
    <mergeCell ref="B99:B100"/>
    <mergeCell ref="A66:B66"/>
    <mergeCell ref="A3:C3"/>
    <mergeCell ref="B56:B65"/>
    <mergeCell ref="B118:B134"/>
    <mergeCell ref="C99:D99"/>
    <mergeCell ref="A116:A117"/>
    <mergeCell ref="A16:B16"/>
    <mergeCell ref="C116:E116"/>
    <mergeCell ref="A80:B80"/>
  </mergeCells>
  <phoneticPr fontId="12" type="noConversion"/>
  <printOptions horizontalCentered="1" verticalCentered="1"/>
  <pageMargins left="0.51181102362204722" right="0.19685039370078741" top="0.19685039370078741" bottom="0.39370078740157483" header="0.11811023622047245" footer="0.11811023622047245"/>
  <pageSetup paperSize="9" scale="62" firstPageNumber="0" fitToHeight="0" orientation="portrait" useFirstPageNumber="1" horizontalDpi="4294967294" r:id="rId1"/>
  <headerFooter>
    <oddFooter xml:space="preserve">&amp;RCRER - Produção Assistencial </oddFooter>
  </headerFooter>
  <rowBreaks count="2" manualBreakCount="2">
    <brk id="53" max="16383" man="1"/>
    <brk id="114" max="16383" man="1"/>
  </rowBreaks>
  <ignoredErrors>
    <ignoredError sqref="C78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552B5-CD82-413F-A3F9-4E1416068599}">
  <dimension ref="A1:H62"/>
  <sheetViews>
    <sheetView showGridLines="0" view="pageBreakPreview" topLeftCell="A42" zoomScaleNormal="100" zoomScaleSheetLayoutView="100" workbookViewId="0">
      <selection activeCell="A62" sqref="A62"/>
    </sheetView>
  </sheetViews>
  <sheetFormatPr defaultColWidth="9" defaultRowHeight="14.5" x14ac:dyDescent="0.35"/>
  <cols>
    <col min="1" max="1" width="109.7265625" customWidth="1"/>
    <col min="2" max="2" width="18.26953125" bestFit="1" customWidth="1"/>
    <col min="3" max="3" width="17.1796875" customWidth="1"/>
    <col min="4" max="4" width="9" hidden="1" customWidth="1"/>
    <col min="5" max="995" width="8.7265625" customWidth="1"/>
    <col min="996" max="1001" width="9" customWidth="1"/>
  </cols>
  <sheetData>
    <row r="1" spans="1:8" ht="61.5" customHeight="1" thickBot="1" x14ac:dyDescent="0.4">
      <c r="A1" s="187"/>
      <c r="B1" s="187"/>
      <c r="C1" s="187"/>
    </row>
    <row r="2" spans="1:8" ht="26.25" customHeight="1" thickBot="1" x14ac:dyDescent="0.4">
      <c r="A2" s="188" t="s">
        <v>53</v>
      </c>
      <c r="B2" s="189"/>
      <c r="C2" s="190"/>
    </row>
    <row r="3" spans="1:8" ht="29.25" customHeight="1" thickBot="1" x14ac:dyDescent="0.4">
      <c r="A3" s="191" t="s">
        <v>120</v>
      </c>
      <c r="B3" s="192"/>
      <c r="C3" s="193"/>
    </row>
    <row r="4" spans="1:8" ht="20.25" customHeight="1" x14ac:dyDescent="0.35">
      <c r="A4" s="123"/>
      <c r="B4" s="124" t="s">
        <v>0</v>
      </c>
      <c r="C4" s="125" t="s">
        <v>101</v>
      </c>
    </row>
    <row r="5" spans="1:8" ht="18.75" customHeight="1" x14ac:dyDescent="0.35">
      <c r="A5" s="126" t="s">
        <v>121</v>
      </c>
      <c r="B5" s="194" t="s">
        <v>122</v>
      </c>
      <c r="C5" s="127">
        <f>C6/C7</f>
        <v>0.83403205918618983</v>
      </c>
      <c r="D5" s="128" t="s">
        <v>123</v>
      </c>
    </row>
    <row r="6" spans="1:8" ht="19" customHeight="1" x14ac:dyDescent="0.35">
      <c r="A6" s="129" t="s">
        <v>124</v>
      </c>
      <c r="B6" s="194"/>
      <c r="C6" s="130">
        <v>3382</v>
      </c>
      <c r="D6" s="128"/>
      <c r="H6" s="131"/>
    </row>
    <row r="7" spans="1:8" ht="19" customHeight="1" x14ac:dyDescent="0.35">
      <c r="A7" s="129" t="s">
        <v>125</v>
      </c>
      <c r="B7" s="194"/>
      <c r="C7" s="130">
        <v>4055</v>
      </c>
    </row>
    <row r="8" spans="1:8" ht="19" customHeight="1" x14ac:dyDescent="0.35">
      <c r="A8" s="132" t="s">
        <v>126</v>
      </c>
      <c r="B8" s="195" t="s">
        <v>127</v>
      </c>
      <c r="C8" s="133">
        <f>C9/C10</f>
        <v>3.9279907084785135</v>
      </c>
      <c r="D8" s="128" t="s">
        <v>128</v>
      </c>
    </row>
    <row r="9" spans="1:8" ht="19" customHeight="1" x14ac:dyDescent="0.35">
      <c r="A9" s="129" t="s">
        <v>124</v>
      </c>
      <c r="B9" s="195"/>
      <c r="C9" s="130">
        <v>3382</v>
      </c>
    </row>
    <row r="10" spans="1:8" ht="19" customHeight="1" x14ac:dyDescent="0.35">
      <c r="A10" s="129" t="s">
        <v>129</v>
      </c>
      <c r="B10" s="195"/>
      <c r="C10" s="134">
        <v>861</v>
      </c>
    </row>
    <row r="11" spans="1:8" ht="19" customHeight="1" x14ac:dyDescent="0.35">
      <c r="A11" s="135" t="s">
        <v>130</v>
      </c>
      <c r="B11" s="196" t="s">
        <v>131</v>
      </c>
      <c r="C11" s="136">
        <f>C12*24</f>
        <v>18.773525179856108</v>
      </c>
      <c r="D11" s="128" t="s">
        <v>132</v>
      </c>
      <c r="E11" s="25"/>
    </row>
    <row r="12" spans="1:8" ht="19" customHeight="1" x14ac:dyDescent="0.35">
      <c r="A12" s="129" t="s">
        <v>133</v>
      </c>
      <c r="B12" s="196"/>
      <c r="C12" s="137">
        <f>((100-C13)*(C14))/C13</f>
        <v>0.78223021582733787</v>
      </c>
      <c r="D12" s="25"/>
      <c r="E12" s="25"/>
    </row>
    <row r="13" spans="1:8" ht="19" customHeight="1" x14ac:dyDescent="0.35">
      <c r="A13" s="129" t="s">
        <v>134</v>
      </c>
      <c r="B13" s="196"/>
      <c r="C13" s="137">
        <v>83.4</v>
      </c>
      <c r="E13" s="25"/>
      <c r="F13" s="25"/>
    </row>
    <row r="14" spans="1:8" ht="19" customHeight="1" x14ac:dyDescent="0.35">
      <c r="A14" s="129" t="s">
        <v>135</v>
      </c>
      <c r="B14" s="196"/>
      <c r="C14" s="137">
        <v>3.93</v>
      </c>
    </row>
    <row r="15" spans="1:8" ht="19" customHeight="1" x14ac:dyDescent="0.35">
      <c r="A15" s="132" t="s">
        <v>136</v>
      </c>
      <c r="B15" s="195" t="s">
        <v>137</v>
      </c>
      <c r="C15" s="127">
        <f>C16/C17</f>
        <v>4.2682926829268296E-2</v>
      </c>
    </row>
    <row r="16" spans="1:8" ht="19" customHeight="1" x14ac:dyDescent="0.35">
      <c r="A16" s="138" t="s">
        <v>138</v>
      </c>
      <c r="B16" s="195"/>
      <c r="C16" s="134">
        <v>35</v>
      </c>
    </row>
    <row r="17" spans="1:4" ht="19" customHeight="1" x14ac:dyDescent="0.35">
      <c r="A17" s="139" t="s">
        <v>139</v>
      </c>
      <c r="B17" s="195"/>
      <c r="C17" s="134">
        <v>820</v>
      </c>
    </row>
    <row r="18" spans="1:4" ht="19" customHeight="1" x14ac:dyDescent="0.35">
      <c r="A18" s="140" t="s">
        <v>140</v>
      </c>
      <c r="B18" s="195" t="s">
        <v>141</v>
      </c>
      <c r="C18" s="127">
        <f>C19/C20</f>
        <v>1.1049723756906077E-2</v>
      </c>
    </row>
    <row r="19" spans="1:4" ht="19" customHeight="1" x14ac:dyDescent="0.35">
      <c r="A19" s="138" t="s">
        <v>142</v>
      </c>
      <c r="B19" s="195"/>
      <c r="C19" s="134">
        <v>2</v>
      </c>
    </row>
    <row r="20" spans="1:4" ht="19" customHeight="1" x14ac:dyDescent="0.35">
      <c r="A20" s="141" t="s">
        <v>143</v>
      </c>
      <c r="B20" s="197"/>
      <c r="C20" s="142">
        <v>181</v>
      </c>
    </row>
    <row r="21" spans="1:4" ht="19" customHeight="1" x14ac:dyDescent="0.35">
      <c r="A21" s="132" t="s">
        <v>144</v>
      </c>
      <c r="B21" s="198" t="s">
        <v>145</v>
      </c>
      <c r="C21" s="127">
        <f>C22/C23</f>
        <v>0</v>
      </c>
    </row>
    <row r="22" spans="1:4" ht="19" customHeight="1" x14ac:dyDescent="0.35">
      <c r="A22" s="138" t="s">
        <v>146</v>
      </c>
      <c r="B22" s="198"/>
      <c r="C22" s="134">
        <v>0</v>
      </c>
    </row>
    <row r="23" spans="1:4" ht="19" customHeight="1" x14ac:dyDescent="0.35">
      <c r="A23" s="139" t="s">
        <v>147</v>
      </c>
      <c r="B23" s="198"/>
      <c r="C23" s="142">
        <v>977</v>
      </c>
      <c r="D23" s="1"/>
    </row>
    <row r="24" spans="1:4" ht="19" customHeight="1" x14ac:dyDescent="0.35">
      <c r="A24" s="140" t="s">
        <v>148</v>
      </c>
      <c r="B24" s="198" t="s">
        <v>149</v>
      </c>
      <c r="C24" s="127">
        <f>C25/C26</f>
        <v>3.1668696711327646E-2</v>
      </c>
    </row>
    <row r="25" spans="1:4" ht="19" customHeight="1" x14ac:dyDescent="0.35">
      <c r="A25" s="138" t="s">
        <v>150</v>
      </c>
      <c r="B25" s="198"/>
      <c r="C25" s="143">
        <v>26</v>
      </c>
    </row>
    <row r="26" spans="1:4" ht="19" customHeight="1" x14ac:dyDescent="0.35">
      <c r="A26" s="144" t="s">
        <v>151</v>
      </c>
      <c r="B26" s="198"/>
      <c r="C26" s="143">
        <v>821</v>
      </c>
    </row>
    <row r="27" spans="1:4" s="146" customFormat="1" ht="31" x14ac:dyDescent="0.35">
      <c r="A27" s="145" t="s">
        <v>152</v>
      </c>
      <c r="B27" s="199" t="s">
        <v>153</v>
      </c>
      <c r="C27" s="184" t="s">
        <v>154</v>
      </c>
    </row>
    <row r="28" spans="1:4" s="146" customFormat="1" ht="19" customHeight="1" x14ac:dyDescent="0.35">
      <c r="A28" s="147" t="s">
        <v>155</v>
      </c>
      <c r="B28" s="199"/>
      <c r="C28" s="185"/>
    </row>
    <row r="29" spans="1:4" s="146" customFormat="1" ht="19" customHeight="1" x14ac:dyDescent="0.35">
      <c r="A29" s="147" t="s">
        <v>156</v>
      </c>
      <c r="B29" s="199"/>
      <c r="C29" s="186"/>
    </row>
    <row r="30" spans="1:4" ht="31" x14ac:dyDescent="0.35">
      <c r="A30" s="148" t="s">
        <v>157</v>
      </c>
      <c r="B30" s="196" t="s">
        <v>158</v>
      </c>
      <c r="C30" s="149">
        <f>C31/C32</f>
        <v>9.4806629834254141E-2</v>
      </c>
    </row>
    <row r="31" spans="1:4" ht="19" customHeight="1" x14ac:dyDescent="0.35">
      <c r="A31" s="150" t="s">
        <v>155</v>
      </c>
      <c r="B31" s="196"/>
      <c r="C31" s="143">
        <v>429</v>
      </c>
    </row>
    <row r="32" spans="1:4" ht="19" customHeight="1" x14ac:dyDescent="0.35">
      <c r="A32" s="150" t="s">
        <v>156</v>
      </c>
      <c r="B32" s="196"/>
      <c r="C32" s="151">
        <v>4525</v>
      </c>
    </row>
    <row r="33" spans="1:3" ht="23.25" customHeight="1" x14ac:dyDescent="0.35">
      <c r="A33" s="148" t="s">
        <v>159</v>
      </c>
      <c r="B33" s="194" t="s">
        <v>160</v>
      </c>
      <c r="C33" s="152">
        <f>C34/C35</f>
        <v>0.57589680155504508</v>
      </c>
    </row>
    <row r="34" spans="1:3" ht="19" customHeight="1" x14ac:dyDescent="0.35">
      <c r="A34" s="150" t="s">
        <v>161</v>
      </c>
      <c r="B34" s="194"/>
      <c r="C34" s="153">
        <v>3259</v>
      </c>
    </row>
    <row r="35" spans="1:3" ht="19" customHeight="1" x14ac:dyDescent="0.35">
      <c r="A35" s="150" t="s">
        <v>162</v>
      </c>
      <c r="B35" s="194"/>
      <c r="C35" s="153">
        <v>5659</v>
      </c>
    </row>
    <row r="36" spans="1:3" ht="38.25" customHeight="1" x14ac:dyDescent="0.35">
      <c r="A36" s="148" t="s">
        <v>163</v>
      </c>
      <c r="B36" s="196" t="s">
        <v>164</v>
      </c>
      <c r="C36" s="127">
        <f>C37/C38</f>
        <v>1</v>
      </c>
    </row>
    <row r="37" spans="1:3" ht="19" customHeight="1" x14ac:dyDescent="0.35">
      <c r="A37" s="150" t="s">
        <v>165</v>
      </c>
      <c r="B37" s="196"/>
      <c r="C37" s="153">
        <v>10</v>
      </c>
    </row>
    <row r="38" spans="1:3" ht="19" customHeight="1" x14ac:dyDescent="0.35">
      <c r="A38" s="150" t="s">
        <v>166</v>
      </c>
      <c r="B38" s="196"/>
      <c r="C38" s="153">
        <v>10</v>
      </c>
    </row>
    <row r="39" spans="1:3" ht="35.25" customHeight="1" x14ac:dyDescent="0.35">
      <c r="A39" s="148" t="s">
        <v>167</v>
      </c>
      <c r="B39" s="196" t="s">
        <v>164</v>
      </c>
      <c r="C39" s="127">
        <f>C40/C41</f>
        <v>1</v>
      </c>
    </row>
    <row r="40" spans="1:3" ht="19" customHeight="1" x14ac:dyDescent="0.35">
      <c r="A40" s="150" t="s">
        <v>168</v>
      </c>
      <c r="B40" s="196"/>
      <c r="C40" s="153">
        <v>10</v>
      </c>
    </row>
    <row r="41" spans="1:3" ht="19" customHeight="1" x14ac:dyDescent="0.35">
      <c r="A41" s="150" t="s">
        <v>169</v>
      </c>
      <c r="B41" s="196"/>
      <c r="C41" s="153">
        <v>10</v>
      </c>
    </row>
    <row r="42" spans="1:3" ht="22.5" customHeight="1" x14ac:dyDescent="0.35">
      <c r="A42" s="148" t="s">
        <v>170</v>
      </c>
      <c r="B42" s="196" t="s">
        <v>171</v>
      </c>
      <c r="C42" s="127">
        <f>C43/C44</f>
        <v>0.98701298701298701</v>
      </c>
    </row>
    <row r="43" spans="1:3" ht="19" customHeight="1" x14ac:dyDescent="0.35">
      <c r="A43" s="150" t="s">
        <v>172</v>
      </c>
      <c r="B43" s="196"/>
      <c r="C43" s="153">
        <v>304</v>
      </c>
    </row>
    <row r="44" spans="1:3" ht="19" customHeight="1" x14ac:dyDescent="0.35">
      <c r="A44" s="150" t="s">
        <v>173</v>
      </c>
      <c r="B44" s="196"/>
      <c r="C44" s="153">
        <v>308</v>
      </c>
    </row>
    <row r="45" spans="1:3" ht="22.5" customHeight="1" x14ac:dyDescent="0.35">
      <c r="A45" s="148" t="s">
        <v>174</v>
      </c>
      <c r="B45" s="196" t="s">
        <v>175</v>
      </c>
      <c r="C45" s="127">
        <f>C46/C47</f>
        <v>1.3103788884781002E-3</v>
      </c>
    </row>
    <row r="46" spans="1:3" ht="19" customHeight="1" x14ac:dyDescent="0.35">
      <c r="A46" s="150" t="s">
        <v>176</v>
      </c>
      <c r="B46" s="196"/>
      <c r="C46" s="154">
        <v>886.44</v>
      </c>
    </row>
    <row r="47" spans="1:3" ht="19" customHeight="1" x14ac:dyDescent="0.35">
      <c r="A47" s="150" t="s">
        <v>177</v>
      </c>
      <c r="B47" s="196"/>
      <c r="C47" s="154">
        <v>676476.1</v>
      </c>
    </row>
    <row r="48" spans="1:3" ht="21.75" customHeight="1" x14ac:dyDescent="0.35">
      <c r="A48" s="148" t="s">
        <v>178</v>
      </c>
      <c r="B48" s="200" t="s">
        <v>179</v>
      </c>
      <c r="C48" s="127">
        <f>C49/C50</f>
        <v>1</v>
      </c>
    </row>
    <row r="49" spans="1:3" ht="19" customHeight="1" x14ac:dyDescent="0.35">
      <c r="A49" s="150" t="s">
        <v>180</v>
      </c>
      <c r="B49" s="201"/>
      <c r="C49" s="153">
        <v>826</v>
      </c>
    </row>
    <row r="50" spans="1:3" ht="19" customHeight="1" x14ac:dyDescent="0.35">
      <c r="A50" s="150" t="s">
        <v>181</v>
      </c>
      <c r="B50" s="202"/>
      <c r="C50" s="153">
        <v>826</v>
      </c>
    </row>
    <row r="52" spans="1:3" ht="15.5" x14ac:dyDescent="0.35">
      <c r="A52" s="155" t="s">
        <v>182</v>
      </c>
    </row>
    <row r="53" spans="1:3" ht="15.5" x14ac:dyDescent="0.35">
      <c r="A53" s="148" t="s">
        <v>183</v>
      </c>
      <c r="B53" s="200" t="s">
        <v>184</v>
      </c>
      <c r="C53" s="127">
        <f>C54/C55</f>
        <v>1</v>
      </c>
    </row>
    <row r="54" spans="1:3" ht="15.5" x14ac:dyDescent="0.35">
      <c r="A54" s="150" t="s">
        <v>185</v>
      </c>
      <c r="B54" s="201"/>
      <c r="C54" s="153">
        <v>13</v>
      </c>
    </row>
    <row r="55" spans="1:3" ht="15.5" x14ac:dyDescent="0.35">
      <c r="A55" s="150" t="s">
        <v>186</v>
      </c>
      <c r="B55" s="202"/>
      <c r="C55" s="153">
        <v>13</v>
      </c>
    </row>
    <row r="56" spans="1:3" ht="15.5" x14ac:dyDescent="0.35">
      <c r="A56" s="148" t="s">
        <v>187</v>
      </c>
      <c r="B56" s="200" t="s">
        <v>184</v>
      </c>
      <c r="C56" s="127">
        <f>C57/C58</f>
        <v>1</v>
      </c>
    </row>
    <row r="57" spans="1:3" ht="15.5" x14ac:dyDescent="0.35">
      <c r="A57" s="150" t="s">
        <v>188</v>
      </c>
      <c r="B57" s="201"/>
      <c r="C57" s="153">
        <v>34236</v>
      </c>
    </row>
    <row r="58" spans="1:3" ht="15.5" x14ac:dyDescent="0.35">
      <c r="A58" s="150" t="s">
        <v>189</v>
      </c>
      <c r="B58" s="202"/>
      <c r="C58" s="153">
        <v>34236</v>
      </c>
    </row>
    <row r="59" spans="1:3" ht="31" x14ac:dyDescent="0.35">
      <c r="A59" s="148" t="s">
        <v>190</v>
      </c>
      <c r="B59" s="200" t="s">
        <v>184</v>
      </c>
      <c r="C59" s="127">
        <f>C60/C61</f>
        <v>1</v>
      </c>
    </row>
    <row r="60" spans="1:3" ht="15.5" x14ac:dyDescent="0.35">
      <c r="A60" s="150" t="s">
        <v>191</v>
      </c>
      <c r="B60" s="201"/>
      <c r="C60" s="153">
        <v>16</v>
      </c>
    </row>
    <row r="61" spans="1:3" ht="15.5" x14ac:dyDescent="0.35">
      <c r="A61" s="150" t="s">
        <v>192</v>
      </c>
      <c r="B61" s="202"/>
      <c r="C61" s="153">
        <v>16</v>
      </c>
    </row>
    <row r="62" spans="1:3" x14ac:dyDescent="0.35">
      <c r="A62" s="156"/>
    </row>
  </sheetData>
  <mergeCells count="22">
    <mergeCell ref="B48:B50"/>
    <mergeCell ref="B53:B55"/>
    <mergeCell ref="B56:B58"/>
    <mergeCell ref="B59:B61"/>
    <mergeCell ref="B30:B32"/>
    <mergeCell ref="B33:B35"/>
    <mergeCell ref="B36:B38"/>
    <mergeCell ref="B39:B41"/>
    <mergeCell ref="B42:B44"/>
    <mergeCell ref="B45:B47"/>
    <mergeCell ref="C27:C29"/>
    <mergeCell ref="A1:C1"/>
    <mergeCell ref="A2:C2"/>
    <mergeCell ref="A3:C3"/>
    <mergeCell ref="B5:B7"/>
    <mergeCell ref="B8:B10"/>
    <mergeCell ref="B11:B14"/>
    <mergeCell ref="B15:B17"/>
    <mergeCell ref="B18:B20"/>
    <mergeCell ref="B21:B23"/>
    <mergeCell ref="B24:B26"/>
    <mergeCell ref="B27:B29"/>
  </mergeCells>
  <printOptions horizontalCentered="1"/>
  <pageMargins left="0.23622047244094491" right="0.23622047244094491" top="0.55118110236220474" bottom="0.15748031496062992" header="0.31496062992125984" footer="0.31496062992125984"/>
  <pageSetup paperSize="9" scale="95" orientation="landscape" useFirstPageNumber="1" r:id="rId1"/>
  <headerFooter>
    <oddFooter xml:space="preserve">&amp;CPágina &amp;P de &amp;N&amp;RCRER - Indicadores de Desempenho </oddFooter>
  </headerFooter>
  <rowBreaks count="1" manualBreakCount="1">
    <brk id="23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Produção Fixa</vt:lpstr>
      <vt:lpstr>Indicadores Desempenho</vt:lpstr>
      <vt:lpstr>'Indicadores Desempenho'!Area_de_impressao</vt:lpstr>
      <vt:lpstr>'Produção Fixa'!Area_de_impressao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Setorial</cp:lastModifiedBy>
  <cp:revision>20</cp:revision>
  <cp:lastPrinted>2024-06-05T16:26:57Z</cp:lastPrinted>
  <dcterms:created xsi:type="dcterms:W3CDTF">2018-04-23T17:40:00Z</dcterms:created>
  <dcterms:modified xsi:type="dcterms:W3CDTF">2025-01-14T17:58:48Z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A5348F2BC0B44EB0AA789FFA5E428C30</vt:lpwstr>
  </property>
  <property fmtid="{D5CDD505-2E9C-101B-9397-08002B2CF9AE}" pid="6" name="KSOProductBuildVer">
    <vt:lpwstr>1046-11.2.0.10463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