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rh00355\Downloads\"/>
    </mc:Choice>
  </mc:AlternateContent>
  <xr:revisionPtr revIDLastSave="0" documentId="13_ncr:1_{F94237B3-F9DF-4E25-8480-0587F7796EB9}" xr6:coauthVersionLast="47" xr6:coauthVersionMax="47" xr10:uidLastSave="{00000000-0000-0000-0000-000000000000}"/>
  <bookViews>
    <workbookView xWindow="-120" yWindow="-120" windowWidth="21840" windowHeight="13020" tabRatio="1000" activeTab="1" xr2:uid="{00000000-000D-0000-FFFF-FFFF00000000}"/>
  </bookViews>
  <sheets>
    <sheet name="Produção fixa" sheetId="2" r:id="rId1"/>
    <sheet name="Indicadores Desempenho" sheetId="3" r:id="rId2"/>
  </sheets>
  <definedNames>
    <definedName name="_xlnm.Print_Area" localSheetId="1">'Indicadores Desempenho'!$A$1:$C$62</definedName>
    <definedName name="_xlnm.Print_Area" localSheetId="0">'Produção fixa'!$A$1:$L$167</definedName>
    <definedName name="_xlnm.Print_Titles" localSheetId="0">'Produção fixa'!$1:$3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C56" i="3"/>
  <c r="C53" i="3"/>
  <c r="C42" i="3"/>
  <c r="C39" i="3"/>
  <c r="C36" i="3"/>
  <c r="C33" i="3"/>
  <c r="C24" i="3"/>
  <c r="C18" i="3"/>
  <c r="C15" i="3"/>
  <c r="C11" i="3"/>
  <c r="C8" i="3"/>
  <c r="C5" i="3"/>
  <c r="H165" i="2" l="1"/>
  <c r="G165" i="2"/>
  <c r="F165" i="2"/>
  <c r="E165" i="2"/>
  <c r="D165" i="2"/>
  <c r="F138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22" i="2"/>
  <c r="E118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05" i="2"/>
  <c r="E14" i="2"/>
  <c r="F164" i="2" l="1"/>
  <c r="D164" i="2"/>
  <c r="F83" i="2"/>
  <c r="D83" i="2"/>
  <c r="D161" i="2" s="1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J122" i="2"/>
  <c r="D85" i="2" l="1"/>
  <c r="I122" i="2"/>
  <c r="F161" i="2" l="1"/>
  <c r="F85" i="2"/>
  <c r="H85" i="2" s="1"/>
  <c r="E138" i="2"/>
  <c r="G138" i="2"/>
  <c r="F166" i="2" s="1"/>
  <c r="H138" i="2"/>
  <c r="I138" i="2"/>
  <c r="H166" i="2" s="1"/>
  <c r="J138" i="2"/>
  <c r="D138" i="2"/>
  <c r="D166" i="2" s="1"/>
  <c r="H84" i="2" l="1"/>
  <c r="H101" i="2"/>
  <c r="H164" i="2" s="1"/>
  <c r="H78" i="2" l="1"/>
  <c r="H79" i="2"/>
  <c r="H80" i="2"/>
  <c r="H81" i="2"/>
  <c r="H82" i="2"/>
  <c r="H77" i="2"/>
  <c r="H18" i="2"/>
  <c r="H15" i="2"/>
  <c r="H16" i="2"/>
  <c r="H14" i="2"/>
  <c r="H83" i="2" l="1"/>
  <c r="G117" i="2"/>
  <c r="G116" i="2"/>
  <c r="G115" i="2"/>
  <c r="G114" i="2"/>
  <c r="G112" i="2"/>
  <c r="G111" i="2"/>
  <c r="G110" i="2"/>
  <c r="G109" i="2"/>
  <c r="G108" i="2"/>
  <c r="G107" i="2"/>
  <c r="G106" i="2"/>
  <c r="G105" i="2"/>
  <c r="H161" i="2" l="1"/>
  <c r="L106" i="2"/>
  <c r="L107" i="2"/>
  <c r="L108" i="2"/>
  <c r="L109" i="2"/>
  <c r="L110" i="2"/>
  <c r="L111" i="2"/>
  <c r="L112" i="2"/>
  <c r="L114" i="2"/>
  <c r="L115" i="2"/>
  <c r="L116" i="2"/>
  <c r="L117" i="2"/>
  <c r="L105" i="2"/>
  <c r="K106" i="2"/>
  <c r="K107" i="2"/>
  <c r="K108" i="2"/>
  <c r="K109" i="2"/>
  <c r="K110" i="2"/>
  <c r="K111" i="2"/>
  <c r="K112" i="2"/>
  <c r="K114" i="2"/>
  <c r="K115" i="2"/>
  <c r="K116" i="2"/>
  <c r="K117" i="2"/>
  <c r="K105" i="2"/>
  <c r="J105" i="2" l="1"/>
  <c r="H118" i="2"/>
  <c r="I118" i="2"/>
  <c r="J106" i="2" l="1"/>
  <c r="J107" i="2"/>
  <c r="J108" i="2"/>
  <c r="J109" i="2"/>
  <c r="J110" i="2"/>
  <c r="J111" i="2"/>
  <c r="J112" i="2"/>
  <c r="J114" i="2"/>
  <c r="J115" i="2"/>
  <c r="J116" i="2"/>
  <c r="J117" i="2"/>
  <c r="D118" i="2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E82" i="2"/>
  <c r="G82" i="2" s="1"/>
  <c r="E81" i="2"/>
  <c r="G81" i="2" s="1"/>
  <c r="E80" i="2"/>
  <c r="E79" i="2"/>
  <c r="G79" i="2" s="1"/>
  <c r="E78" i="2"/>
  <c r="G78" i="2" s="1"/>
  <c r="E77" i="2"/>
  <c r="E16" i="2"/>
  <c r="E15" i="2"/>
  <c r="G14" i="2"/>
  <c r="E101" i="2"/>
  <c r="G80" i="2"/>
  <c r="C83" i="2"/>
  <c r="G162" i="2"/>
  <c r="F143" i="2"/>
  <c r="F145" i="2"/>
  <c r="F146" i="2"/>
  <c r="F147" i="2"/>
  <c r="F148" i="2"/>
  <c r="F149" i="2"/>
  <c r="F151" i="2"/>
  <c r="F152" i="2"/>
  <c r="F153" i="2"/>
  <c r="E144" i="2"/>
  <c r="F144" i="2" s="1"/>
  <c r="F118" i="2" l="1"/>
  <c r="G77" i="2"/>
  <c r="G83" i="2" s="1"/>
  <c r="G161" i="2" s="1"/>
  <c r="E83" i="2"/>
  <c r="E161" i="2" s="1"/>
  <c r="G101" i="2"/>
  <c r="G164" i="2" s="1"/>
  <c r="E164" i="2"/>
  <c r="J118" i="2"/>
  <c r="E142" i="2"/>
  <c r="D154" i="2"/>
  <c r="E154" i="2" l="1"/>
  <c r="F142" i="2"/>
  <c r="F154" i="2" s="1"/>
  <c r="D43" i="2"/>
  <c r="F43" i="2" l="1"/>
  <c r="G88" i="2" l="1"/>
  <c r="E74" i="2"/>
  <c r="E162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23" i="2"/>
  <c r="G23" i="2" s="1"/>
  <c r="G15" i="2"/>
  <c r="G16" i="2"/>
  <c r="G8" i="2"/>
  <c r="G9" i="2"/>
  <c r="G7" i="2"/>
  <c r="F71" i="2"/>
  <c r="D71" i="2"/>
  <c r="E61" i="2"/>
  <c r="H58" i="2"/>
  <c r="E35" i="2"/>
  <c r="H71" i="2" l="1"/>
  <c r="F58" i="2"/>
  <c r="D58" i="2"/>
  <c r="H17" i="2" l="1"/>
  <c r="G17" i="2"/>
  <c r="G159" i="2" s="1"/>
  <c r="F17" i="2"/>
  <c r="E17" i="2"/>
  <c r="E159" i="2" s="1"/>
  <c r="D17" i="2"/>
  <c r="C17" i="2"/>
  <c r="D19" i="2" l="1"/>
  <c r="D159" i="2"/>
  <c r="F19" i="2"/>
  <c r="F159" i="2"/>
  <c r="H19" i="2"/>
  <c r="H159" i="2"/>
  <c r="C159" i="2"/>
  <c r="F32" i="2"/>
  <c r="D32" i="2"/>
  <c r="E32" i="2" l="1"/>
  <c r="E160" i="2" s="1"/>
  <c r="G118" i="2"/>
  <c r="G32" i="2"/>
  <c r="G160" i="2" s="1"/>
  <c r="D160" i="2"/>
  <c r="H162" i="2"/>
  <c r="F162" i="2"/>
  <c r="G10" i="2" l="1"/>
  <c r="G158" i="2" s="1"/>
  <c r="E10" i="2"/>
  <c r="E158" i="2" s="1"/>
  <c r="L118" i="2"/>
  <c r="K118" i="2"/>
  <c r="H32" i="2"/>
  <c r="H160" i="2" s="1"/>
  <c r="F98" i="2"/>
  <c r="F163" i="2" s="1"/>
  <c r="H98" i="2"/>
  <c r="H163" i="2" s="1"/>
  <c r="F10" i="2"/>
  <c r="F158" i="2" s="1"/>
  <c r="H10" i="2"/>
  <c r="H158" i="2" s="1"/>
  <c r="D162" i="2"/>
  <c r="F160" i="2" l="1"/>
  <c r="C118" i="2"/>
  <c r="C165" i="2" s="1"/>
  <c r="D98" i="2" l="1"/>
  <c r="D163" i="2" s="1"/>
  <c r="C98" i="2"/>
  <c r="C163" i="2" s="1"/>
  <c r="E98" i="2" l="1"/>
  <c r="C32" i="2"/>
  <c r="C160" i="2" s="1"/>
  <c r="C10" i="2"/>
  <c r="C158" i="2" s="1"/>
  <c r="G98" i="2" l="1"/>
  <c r="G163" i="2" s="1"/>
  <c r="E163" i="2"/>
  <c r="D10" i="2"/>
  <c r="D1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tc={19E54C90-AACD-416A-88E8-BADE48BE10A4}</author>
  </authors>
  <commentList>
    <comment ref="G138" authorId="0" shapeId="0" xr:uid="{19E54C90-AACD-416A-88E8-BADE48BE10A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apenas o REALIZADO da SADT Externo (SES)</t>
      </text>
    </comment>
  </commentList>
</comments>
</file>

<file path=xl/sharedStrings.xml><?xml version="1.0" encoding="utf-8"?>
<sst xmlns="http://schemas.openxmlformats.org/spreadsheetml/2006/main" count="340" uniqueCount="220">
  <si>
    <t>CENTRO ESTADUAL DE REABILITAÇÃO E READAPTAÇÃO DR. HENRIQUE SANTILLO - CRER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</si>
  <si>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</si>
  <si>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</si>
  <si>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</si>
  <si>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</si>
  <si>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</si>
  <si>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Consultas Médicas na Atenção Especializada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</si>
  <si>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</si>
  <si>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</si>
  <si>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</si>
  <si>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</si>
  <si>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</si>
  <si>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</si>
  <si>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</si>
  <si>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</si>
  <si>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</si>
  <si>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</si>
  <si>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</si>
  <si>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</si>
  <si>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</si>
  <si>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</si>
  <si>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</si>
  <si>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</si>
  <si>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</si>
  <si>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</si>
  <si>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</si>
  <si>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</si>
  <si>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</si>
  <si>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</si>
  <si>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</si>
  <si>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</si>
  <si>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</si>
  <si>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</si>
  <si>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>Fisioterapeuta</t>
  </si>
  <si>
    <t xml:space="preserve">Nutricionista </t>
  </si>
  <si>
    <t>Arte Terapeuta</t>
  </si>
  <si>
    <t xml:space="preserve">Fonoaudiologia </t>
  </si>
  <si>
    <t xml:space="preserve">Musicoterapeuta </t>
  </si>
  <si>
    <t>Odontologia (Ambulatório CRER)</t>
  </si>
  <si>
    <t>Ortopedia/Traumatologia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</si>
  <si>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</si>
  <si>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</si>
  <si>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</si>
  <si>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</si>
  <si>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</si>
  <si>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</si>
  <si>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Neurologia</t>
  </si>
  <si>
    <t>Consulta Multiprofissionais - Aconselhamento Genético</t>
  </si>
  <si>
    <t>Oficina Ortopédica</t>
  </si>
  <si>
    <t>Consultas Multiprofissionais na Atenção Especializada</t>
  </si>
  <si>
    <t>*NTMC</t>
  </si>
  <si>
    <t>*Não tem meta contratada</t>
  </si>
  <si>
    <t>Internação (saídas hospitalares)</t>
  </si>
  <si>
    <t>Serviço de Atenção Domiciliar - SAD</t>
  </si>
  <si>
    <t>Atendimento buco maxilo - Consulta - de 1º vez</t>
  </si>
  <si>
    <t>Atendimento buco maxilo - Consulta - outros</t>
  </si>
  <si>
    <t>Atendimento buco maxilo - Procedimentos - ortognática</t>
  </si>
  <si>
    <t>Atendimento buco maxilo - Procedimentos - outros</t>
  </si>
  <si>
    <t>Regulação</t>
  </si>
  <si>
    <t>Ambulatório CRER</t>
  </si>
  <si>
    <t>Meta Mensal</t>
  </si>
  <si>
    <t>Geriatria</t>
  </si>
  <si>
    <t>Meta mês cheio
01 a 30/09/24</t>
  </si>
  <si>
    <t>Realizado
01 a 30/09/24</t>
  </si>
  <si>
    <t>Meta
proporcional
01 a 27/09/24</t>
  </si>
  <si>
    <t>Realizado
01 a 27/09/24</t>
  </si>
  <si>
    <t>Meta proporcional
28 a 30/09/24</t>
  </si>
  <si>
    <t>Realizado
28 a 30/09/24</t>
  </si>
  <si>
    <t>Ofertado
01 a 27/09/24</t>
  </si>
  <si>
    <t>Ofertado
28 a 30/09/24</t>
  </si>
  <si>
    <t>Fluoroscopia</t>
  </si>
  <si>
    <t>Imitanciometria</t>
  </si>
  <si>
    <t>Clínica Médica</t>
  </si>
  <si>
    <t>Reabilitação</t>
  </si>
  <si>
    <t>ATENDIMENTO AMBULATORIAL DETALHADO (CONSULTAS MÉDICAS)</t>
  </si>
  <si>
    <t>Meta mês cheio
01 a 31/03/24</t>
  </si>
  <si>
    <t>Realizado
01 a 31/03/24</t>
  </si>
  <si>
    <t>Meta
proporcional
01 a 27/03/24</t>
  </si>
  <si>
    <t>Realizado
01 a 27/03/24</t>
  </si>
  <si>
    <t>Meta proporcional
28 a 31/03/24</t>
  </si>
  <si>
    <t>Realizado
28 a 31/03/24</t>
  </si>
  <si>
    <t>Anestesiologia</t>
  </si>
  <si>
    <t>Angiologia</t>
  </si>
  <si>
    <t xml:space="preserve">Clínico Geral </t>
  </si>
  <si>
    <t>Neurocirurgia</t>
  </si>
  <si>
    <t>Nutrologia</t>
  </si>
  <si>
    <t xml:space="preserve">Pneumologia/Tisiologia </t>
  </si>
  <si>
    <t>ATENDIMENTO AMBULATORIAL DETALHADO (CONSULTAS MULTI)</t>
  </si>
  <si>
    <t>TERAPIAS ESPECIALIZADAS</t>
  </si>
  <si>
    <t>OFICINA ORTOPÉDICA + APARELHOS AUDITIVOS</t>
  </si>
  <si>
    <t>SADT EXTERNO - REALIZADOS</t>
  </si>
  <si>
    <t>SADT INTERNO (INTERNAÇÃO CRER)</t>
  </si>
  <si>
    <t>LINHAS DE CONTRATAÇÕES</t>
  </si>
  <si>
    <t>INTERNAÇÕES HOSPITALARES</t>
  </si>
  <si>
    <t>CIRURGIAS ELETIVAS</t>
  </si>
  <si>
    <t>ATENDIMENTO AMBULATORIAL</t>
  </si>
  <si>
    <t>Ultrassonografia</t>
  </si>
  <si>
    <t xml:space="preserve">Otoemissões </t>
  </si>
  <si>
    <t>Análises Clínicas</t>
  </si>
  <si>
    <t>Anatomia Patológica</t>
  </si>
  <si>
    <t xml:space="preserve">Ecocardiograma  </t>
  </si>
  <si>
    <t>Radiografia</t>
  </si>
  <si>
    <t>Urodinâmica</t>
  </si>
  <si>
    <t>PRODUÇÃO ASSISTENCIAL - SETEMBRO DE 2024</t>
  </si>
  <si>
    <t>Laboratório de Marcha</t>
  </si>
  <si>
    <t>Demais cirurgias</t>
  </si>
  <si>
    <t>-</t>
  </si>
  <si>
    <t>Educação Física</t>
  </si>
  <si>
    <t xml:space="preserve">Fisioterapia </t>
  </si>
  <si>
    <t>Fonoterapia</t>
  </si>
  <si>
    <t>Musicoterapia</t>
  </si>
  <si>
    <t xml:space="preserve">Psicologia </t>
  </si>
  <si>
    <t xml:space="preserve">Terapeuta Ocupacional </t>
  </si>
  <si>
    <t>TOTAL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</si>
  <si>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</si>
  <si>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</si>
  <si>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</si>
  <si>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</si>
  <si>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</si>
  <si>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</si>
  <si>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</si>
  <si>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</si>
  <si>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</si>
  <si>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</si>
  <si>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>APARELHOS AUDITIVOS</t>
  </si>
  <si>
    <t>SADT Externo (ofertados) - Regulação Estadual</t>
  </si>
  <si>
    <t>SADT Externo (realizados) - Regulação Estadual</t>
  </si>
  <si>
    <t>SADT EXTERNO - OFERTADOS</t>
  </si>
  <si>
    <t>SUB-TOTAL - CIRURGIAS ELETIVAS</t>
  </si>
  <si>
    <t>SUB-TOTAL</t>
  </si>
  <si>
    <t>Demais Especialidades - Sessões realizadas</t>
  </si>
  <si>
    <t>Clínica Cirúrgica *</t>
  </si>
  <si>
    <t>Cirurgia eletiva hospitalar de alto giro *</t>
  </si>
  <si>
    <t>Cirurgia eletiva hospitalar de média ou alta complexidade (sem alto custo) *</t>
  </si>
  <si>
    <t>Cirurgia eletiva hospitalar de alto custo (com ou sem OPME) *</t>
  </si>
  <si>
    <t>Atendimento odontológico PNE - Consulta</t>
  </si>
  <si>
    <t>Atendimento odontológico PNE - Procedimentos</t>
  </si>
  <si>
    <t>Educador Físico</t>
  </si>
  <si>
    <t>(*) Para este período, a meta das saídas cirúrgicas foi reduzida, devido a paralização temporária do Centro Cirúrgico e UTI, entre os dias 30/08 a 12/09/2024, conforme informada a SES, via Carta: 350787/2024 – SE, dia 15 de agosto de 2024, via protocolo 202400010058840</t>
  </si>
  <si>
    <t>(*) Para este período, as metas das cirurgias eletivas foram reduzidas, devido a paralização temporária do Centro Cirúrgico e UTI, entre os dias 30/08 a 12/09/2024, conforme informada a SES, via Carta: 350787/2024 – SE, dia 15 de agosto de 2024, via protocolo 202400010058840</t>
  </si>
  <si>
    <t>*NTMC - Não tem meta contratada</t>
  </si>
  <si>
    <t>Total Realizado
01 a 30/09/24</t>
  </si>
  <si>
    <t>Total Ofertado 
01 a 30/09/24</t>
  </si>
  <si>
    <t>Total
Regulação + Amb CRER</t>
  </si>
  <si>
    <t>INDICADORES DE DESEMPENHO - SETEMBRO 2024</t>
  </si>
  <si>
    <t>META/MENSAL</t>
  </si>
  <si>
    <t>SETEMBRO/24</t>
  </si>
  <si>
    <t>1. Taxa de Ocupação Hospitalar</t>
  </si>
  <si>
    <t>≥ 85%</t>
  </si>
  <si>
    <t>E-SINA</t>
  </si>
  <si>
    <t>Total de Pacientes-dia no período</t>
  </si>
  <si>
    <t>Total de leitos operacionais-dia do período</t>
  </si>
  <si>
    <t>2. Tempo Médio de Permanência Hospitalar (dias)</t>
  </si>
  <si>
    <t>≤ 5 dias</t>
  </si>
  <si>
    <t>E-SINA, porém no gráfico está 4,29</t>
  </si>
  <si>
    <t>Total de saídas no período</t>
  </si>
  <si>
    <t>3. Índice de Intervalo de Substituição de Leito (horas)</t>
  </si>
  <si>
    <t>&lt; 24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</si>
  <si>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</si>
  <si>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</si>
  <si>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</si>
  <si>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</si>
  <si>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</si>
  <si>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</si>
  <si>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</si>
  <si>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</si>
  <si>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</si>
  <si>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</si>
  <si>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</si>
  <si>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</si>
  <si>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</si>
  <si>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</si>
  <si>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Em apuração</t>
  </si>
  <si>
    <t>Total de procedimentos rejeitados no SIH</t>
  </si>
  <si>
    <t>Total de procedimentos apresentados no SIH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</si>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</sst>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0.0"/>
    <numFmt numFmtId="166" formatCode="0.0%"/>
    <numFmt numFmtId="167" formatCode="#,##0.0"/>
  </numFmts>
  <fonts count="27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4"/>
      <color rgb="FF000000"/>
      <name val="Arial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i/>
      <sz val="12"/>
      <color rgb="FF000000"/>
      <name val="Arial"/>
      <family val="2"/>
    </font>
    <font>
      <b/>
      <i/>
      <sz val="14"/>
      <color rgb="FFFF0000"/>
      <name val="Calibri"/>
      <family val="2"/>
    </font>
    <font>
      <i/>
      <sz val="12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E1F2"/>
        <bgColor rgb="FFE7E6E6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theme="8"/>
        <bgColor rgb="FFE2F0D9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AFD095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9" fontId="21" fillId="0" borderId="0" applyFont="0" applyFill="0" applyBorder="0" applyAlignment="0" applyProtection="0"/>
  </cellStyleXfs>
  <cellXfs count="271">
    <xf numFmtId="0" fontId="0" fillId="0" borderId="0" xfId="0"/>
    <xf numFmtId="0" fontId="6" fillId="0" borderId="0" xfId="0" applyFont="1"/>
    <xf numFmtId="0" fontId="3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/>
    <xf numFmtId="3" fontId="1" fillId="6" borderId="15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1" fontId="2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7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3" fillId="0" borderId="0" xfId="0" applyFont="1"/>
    <xf numFmtId="0" fontId="14" fillId="0" borderId="0" xfId="0" applyFont="1"/>
    <xf numFmtId="1" fontId="7" fillId="4" borderId="2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 wrapText="1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/>
    </xf>
    <xf numFmtId="0" fontId="17" fillId="0" borderId="6" xfId="0" applyFont="1" applyBorder="1"/>
    <xf numFmtId="0" fontId="17" fillId="0" borderId="0" xfId="0" applyFont="1"/>
    <xf numFmtId="1" fontId="2" fillId="4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7" fillId="0" borderId="35" xfId="0" applyFont="1" applyBorder="1"/>
    <xf numFmtId="0" fontId="1" fillId="7" borderId="3" xfId="0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17" fontId="1" fillId="7" borderId="3" xfId="0" applyNumberFormat="1" applyFont="1" applyFill="1" applyBorder="1" applyAlignment="1">
      <alignment horizontal="center" vertical="center" wrapText="1"/>
    </xf>
    <xf numFmtId="1" fontId="17" fillId="0" borderId="0" xfId="0" applyNumberFormat="1" applyFont="1"/>
    <xf numFmtId="0" fontId="1" fillId="8" borderId="3" xfId="0" applyFont="1" applyFill="1" applyBorder="1" applyAlignment="1">
      <alignment horizontal="center" vertical="center" wrapText="1"/>
    </xf>
    <xf numFmtId="3" fontId="18" fillId="0" borderId="30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1" fillId="7" borderId="26" xfId="0" applyFont="1" applyFill="1" applyBorder="1" applyAlignment="1">
      <alignment horizontal="center" vertical="center" wrapText="1"/>
    </xf>
    <xf numFmtId="49" fontId="1" fillId="7" borderId="2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1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4" fontId="16" fillId="0" borderId="20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" fontId="2" fillId="3" borderId="37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18" fillId="3" borderId="39" xfId="0" applyNumberFormat="1" applyFont="1" applyFill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3" fontId="1" fillId="6" borderId="38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1" fontId="1" fillId="3" borderId="37" xfId="0" applyNumberFormat="1" applyFont="1" applyFill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 wrapText="1"/>
    </xf>
    <xf numFmtId="1" fontId="16" fillId="4" borderId="20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left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left" vertical="center" wrapText="1"/>
    </xf>
    <xf numFmtId="164" fontId="16" fillId="3" borderId="1" xfId="1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justify" vertical="center" wrapText="1"/>
    </xf>
    <xf numFmtId="3" fontId="2" fillId="3" borderId="27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28" xfId="0" applyBorder="1"/>
    <xf numFmtId="0" fontId="8" fillId="3" borderId="0" xfId="0" applyFont="1" applyFill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15" fillId="3" borderId="0" xfId="0" applyFont="1" applyFill="1"/>
    <xf numFmtId="0" fontId="20" fillId="0" borderId="20" xfId="0" applyFont="1" applyBorder="1" applyAlignment="1">
      <alignment vertical="center"/>
    </xf>
    <xf numFmtId="0" fontId="20" fillId="12" borderId="20" xfId="0" applyFont="1" applyFill="1" applyBorder="1" applyAlignment="1">
      <alignment horizontal="center" vertical="center" wrapText="1"/>
    </xf>
    <xf numFmtId="49" fontId="20" fillId="13" borderId="20" xfId="0" applyNumberFormat="1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vertical="center"/>
    </xf>
    <xf numFmtId="10" fontId="16" fillId="13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1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0" fontId="0" fillId="13" borderId="0" xfId="0" applyFill="1"/>
    <xf numFmtId="0" fontId="1" fillId="12" borderId="1" xfId="0" applyFont="1" applyFill="1" applyBorder="1" applyAlignment="1">
      <alignment vertical="center"/>
    </xf>
    <xf numFmtId="2" fontId="20" fillId="1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12" borderId="1" xfId="0" applyFont="1" applyFill="1" applyBorder="1" applyAlignment="1">
      <alignment vertical="center"/>
    </xf>
    <xf numFmtId="2" fontId="20" fillId="13" borderId="1" xfId="2" applyNumberFormat="1" applyFont="1" applyFill="1" applyBorder="1" applyAlignment="1">
      <alignment horizontal="center" vertical="center"/>
    </xf>
    <xf numFmtId="165" fontId="0" fillId="0" borderId="0" xfId="0" applyNumberFormat="1"/>
    <xf numFmtId="2" fontId="18" fillId="3" borderId="1" xfId="0" applyNumberFormat="1" applyFont="1" applyFill="1" applyBorder="1" applyAlignment="1">
      <alignment horizontal="center" vertical="center"/>
    </xf>
    <xf numFmtId="10" fontId="20" fillId="13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/>
    </xf>
    <xf numFmtId="0" fontId="1" fillId="12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6" fillId="12" borderId="1" xfId="0" applyFont="1" applyFill="1" applyBorder="1" applyAlignment="1">
      <alignment vertical="center" wrapText="1"/>
    </xf>
    <xf numFmtId="0" fontId="25" fillId="0" borderId="0" xfId="0" applyFont="1"/>
    <xf numFmtId="0" fontId="26" fillId="3" borderId="1" xfId="0" applyFont="1" applyFill="1" applyBorder="1" applyAlignment="1">
      <alignment horizontal="right" vertical="center" wrapText="1"/>
    </xf>
    <xf numFmtId="0" fontId="20" fillId="12" borderId="1" xfId="0" applyFont="1" applyFill="1" applyBorder="1" applyAlignment="1">
      <alignment vertical="center" wrapText="1"/>
    </xf>
    <xf numFmtId="10" fontId="20" fillId="13" borderId="20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167" fontId="20" fillId="12" borderId="1" xfId="0" applyNumberFormat="1" applyFont="1" applyFill="1" applyBorder="1" applyAlignment="1">
      <alignment horizontal="left" vertical="center"/>
    </xf>
    <xf numFmtId="10" fontId="20" fillId="12" borderId="1" xfId="2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 wrapText="1"/>
    </xf>
    <xf numFmtId="167" fontId="20" fillId="12" borderId="1" xfId="0" applyNumberFormat="1" applyFont="1" applyFill="1" applyBorder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18" fillId="3" borderId="4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16" fillId="0" borderId="36" xfId="1" applyNumberFormat="1" applyFont="1" applyBorder="1" applyAlignment="1">
      <alignment horizontal="center" vertical="center" wrapText="1"/>
    </xf>
    <xf numFmtId="164" fontId="16" fillId="0" borderId="25" xfId="1" applyNumberFormat="1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164" fontId="16" fillId="0" borderId="20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35" xfId="0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49" fontId="1" fillId="7" borderId="38" xfId="0" applyNumberFormat="1" applyFont="1" applyFill="1" applyBorder="1" applyAlignment="1">
      <alignment horizontal="center" vertical="center" wrapText="1"/>
    </xf>
    <xf numFmtId="49" fontId="1" fillId="7" borderId="34" xfId="0" applyNumberFormat="1" applyFont="1" applyFill="1" applyBorder="1" applyAlignment="1">
      <alignment horizontal="center" vertical="center" wrapText="1"/>
    </xf>
    <xf numFmtId="49" fontId="1" fillId="7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167" fontId="20" fillId="12" borderId="2" xfId="0" applyNumberFormat="1" applyFont="1" applyFill="1" applyBorder="1" applyAlignment="1">
      <alignment horizontal="center" vertical="center"/>
    </xf>
    <xf numFmtId="167" fontId="20" fillId="12" borderId="25" xfId="0" applyNumberFormat="1" applyFont="1" applyFill="1" applyBorder="1" applyAlignment="1">
      <alignment horizontal="center" vertical="center"/>
    </xf>
    <xf numFmtId="167" fontId="20" fillId="12" borderId="20" xfId="0" applyNumberFormat="1" applyFont="1" applyFill="1" applyBorder="1" applyAlignment="1">
      <alignment horizontal="center" vertical="center"/>
    </xf>
    <xf numFmtId="167" fontId="20" fillId="12" borderId="1" xfId="0" applyNumberFormat="1" applyFont="1" applyFill="1" applyBorder="1" applyAlignment="1">
      <alignment horizontal="center" vertical="center"/>
    </xf>
    <xf numFmtId="167" fontId="16" fillId="12" borderId="1" xfId="0" applyNumberFormat="1" applyFont="1" applyFill="1" applyBorder="1" applyAlignment="1">
      <alignment horizontal="center" vertical="center"/>
    </xf>
    <xf numFmtId="10" fontId="20" fillId="3" borderId="2" xfId="0" applyNumberFormat="1" applyFont="1" applyFill="1" applyBorder="1" applyAlignment="1">
      <alignment horizontal="center" vertical="center"/>
    </xf>
    <xf numFmtId="10" fontId="20" fillId="3" borderId="25" xfId="0" applyNumberFormat="1" applyFont="1" applyFill="1" applyBorder="1" applyAlignment="1">
      <alignment horizontal="center" vertical="center"/>
    </xf>
    <xf numFmtId="10" fontId="20" fillId="3" borderId="20" xfId="0" applyNumberFormat="1" applyFont="1" applyFill="1" applyBorder="1" applyAlignment="1">
      <alignment horizontal="center" vertical="center"/>
    </xf>
    <xf numFmtId="166" fontId="20" fillId="12" borderId="1" xfId="0" applyNumberFormat="1" applyFont="1" applyFill="1" applyBorder="1" applyAlignment="1">
      <alignment horizontal="center" vertical="center"/>
    </xf>
    <xf numFmtId="167" fontId="1" fillId="12" borderId="1" xfId="0" applyNumberFormat="1" applyFont="1" applyFill="1" applyBorder="1" applyAlignment="1">
      <alignment horizontal="center" vertical="center"/>
    </xf>
    <xf numFmtId="167" fontId="1" fillId="12" borderId="2" xfId="0" applyNumberFormat="1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9" fillId="11" borderId="38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19" fillId="11" borderId="4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3">
    <cellStyle name="Normal" xfId="0" builtinId="0"/>
    <cellStyle name="Normal_BPA OUTUBRO 2" xfId="1" xr:uid="{D2BA5551-68F3-4486-9CE8-BB05857EAC89}"/>
    <cellStyle name="Porcentagem 2" xfId="2" xr:uid="{A23F77FD-5A1B-4F73-8ABA-90225816A3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E1F2"/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1333500</xdr:colOff>
      <xdr:row>0</xdr:row>
      <xdr:rowOff>107157</xdr:rowOff>
    </xdr:from>
    <xdr:to>
      <xdr:col>10</xdr:col>
      <xdr:colOff>1301750</xdr:colOff>
      <xdr:row>0</xdr:row>
      <xdr:rowOff>750069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C4D581-9F39-497B-83AD-E9087D2E0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07157"/>
          <a:ext cx="3079750" cy="642912"/>
        </a:xfrm>
        <a:prstGeom prst="rect">
          <a:avLst/>
        </a:prstGeom>
      </xdr:spPr>
    </xdr:pic>
    <xdr:clientData/>
  </xdr:twoCellAnchor>
  <xdr:twoCellAnchor editAs="oneCell">
    <xdr:from>
      <xdr:col>1</xdr:col>
      <xdr:colOff>130969</xdr:colOff>
      <xdr:row>0</xdr:row>
      <xdr:rowOff>95250</xdr:rowOff>
    </xdr:from>
    <xdr:to>
      <xdr:col>1</xdr:col>
      <xdr:colOff>1419067</xdr:colOff>
      <xdr:row>0</xdr:row>
      <xdr:rowOff>710142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84948F-CD5E-4069-BEE5-A0637C6F7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95250"/>
          <a:ext cx="1288098" cy="614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6082242</xdr:colOff>
      <xdr:row>0</xdr:row>
      <xdr:rowOff>76200</xdr:rowOff>
    </xdr:from>
    <xdr:to>
      <xdr:col>2</xdr:col>
      <xdr:colOff>1018911</xdr:colOff>
      <xdr:row>0</xdr:row>
      <xdr:rowOff>719112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F4F5DE-C309-407F-936A-BE2C4954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242" y="76200"/>
          <a:ext cx="3471069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662517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AD0F65-D4C4-4FAC-AD37-1CC2DBD9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icolau Martins de Oliveira Neto" id="{5F813666-CBDE-4603-B51E-60B57E61C16F}" userId="S-1-5-21-326793536-2326272013-3810034444-6995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8" dT="2024-10-14T17:55:55.87" personId="{5F813666-CBDE-4603-B51E-60B57E61C16F}" id="{19E54C90-AACD-416A-88E8-BADE48BE10A4}">
    <text>Inserir apenas o REALIZADO da SADT Externo (SES)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showGridLines="0" view="pageBreakPreview" topLeftCell="C1" zoomScale="80" zoomScaleNormal="80" zoomScaleSheetLayoutView="80" workbookViewId="0">
      <selection activeCell="K7" sqref="K7"/>
    </sheetView>
  </sheetViews>
  <sheetFormatPr defaultColWidth="9" defaultRowHeight="15" x14ac:dyDescent="0.25"/>
  <cols>
    <col min="1" max="1" width="9" hidden="1" customWidth="1"/>
    <col min="2" max="2" width="73.7109375" customWidth="1"/>
    <col min="3" max="3" width="25.42578125" customWidth="1"/>
    <col min="4" max="4" width="24.28515625" customWidth="1"/>
    <col min="5" max="5" width="28.42578125" customWidth="1"/>
    <col min="6" max="6" width="24.7109375" customWidth="1"/>
    <col min="7" max="7" width="23.140625" customWidth="1"/>
    <col min="8" max="8" width="24.5703125" customWidth="1"/>
    <col min="9" max="9" width="24.85546875" customWidth="1"/>
    <col min="10" max="10" width="21.85546875" customWidth="1"/>
    <col min="11" max="11" width="22.5703125" customWidth="1"/>
    <col min="12" max="12" width="21.140625" customWidth="1"/>
    <col min="13" max="939" width="8.7109375" customWidth="1"/>
    <col min="940" max="943" width="9" customWidth="1"/>
    <col min="944" max="949" width="11.5703125" customWidth="1"/>
    <col min="950" max="1015" width="9" customWidth="1"/>
  </cols>
  <sheetData>
    <row r="1" spans="1:12" ht="64.5" customHeight="1" thickBot="1" x14ac:dyDescent="0.3">
      <c r="A1" s="19"/>
      <c r="B1" s="240"/>
      <c r="C1" s="240"/>
      <c r="D1" s="240"/>
      <c r="E1" s="240"/>
      <c r="F1" s="240"/>
      <c r="G1" s="240"/>
      <c r="H1" s="240"/>
    </row>
    <row r="2" spans="1:12" ht="42.75" customHeight="1" thickBot="1" x14ac:dyDescent="0.3">
      <c r="A2" s="20"/>
      <c r="B2" s="245" t="s">
        <v>0</v>
      </c>
      <c r="C2" s="246"/>
      <c r="D2" s="246"/>
      <c r="E2" s="246"/>
      <c r="F2" s="246"/>
      <c r="G2" s="246"/>
      <c r="H2" s="246"/>
      <c r="I2" s="246"/>
      <c r="J2" s="246"/>
      <c r="K2" s="247"/>
    </row>
    <row r="3" spans="1:12" ht="28.5" customHeight="1" thickBot="1" x14ac:dyDescent="0.3">
      <c r="A3" s="20"/>
      <c r="B3" s="248" t="s">
        <v>103</v>
      </c>
      <c r="C3" s="249"/>
      <c r="D3" s="249"/>
      <c r="E3" s="249"/>
      <c r="F3" s="249"/>
      <c r="G3" s="249"/>
      <c r="H3" s="249"/>
      <c r="I3" s="249"/>
      <c r="J3" s="249"/>
      <c r="K3" s="250"/>
      <c r="L3" s="173"/>
    </row>
    <row r="5" spans="1:12" ht="11.25" customHeight="1" thickBot="1" x14ac:dyDescent="0.3">
      <c r="A5" s="20"/>
      <c r="B5" s="244"/>
      <c r="C5" s="244"/>
      <c r="D5" s="244"/>
      <c r="E5" s="37"/>
    </row>
    <row r="6" spans="1:12" ht="62.25" customHeight="1" thickBot="1" x14ac:dyDescent="0.3">
      <c r="A6" s="20"/>
      <c r="B6" s="83" t="s">
        <v>93</v>
      </c>
      <c r="C6" s="83" t="s">
        <v>62</v>
      </c>
      <c r="D6" s="84" t="s">
        <v>63</v>
      </c>
      <c r="E6" s="84" t="s">
        <v>64</v>
      </c>
      <c r="F6" s="84" t="s">
        <v>65</v>
      </c>
      <c r="G6" s="84" t="s">
        <v>66</v>
      </c>
      <c r="H6" s="84" t="s">
        <v>67</v>
      </c>
    </row>
    <row r="7" spans="1:12" ht="27" customHeight="1" x14ac:dyDescent="0.3">
      <c r="A7" s="20"/>
      <c r="B7" s="105" t="s">
        <v>131</v>
      </c>
      <c r="C7" s="124">
        <v>838</v>
      </c>
      <c r="D7" s="8">
        <v>448</v>
      </c>
      <c r="E7" s="143">
        <v>713</v>
      </c>
      <c r="F7" s="40">
        <v>376</v>
      </c>
      <c r="G7" s="143">
        <f>C7-E7</f>
        <v>125</v>
      </c>
      <c r="H7" s="40">
        <v>72</v>
      </c>
      <c r="I7" s="61"/>
      <c r="J7" s="55"/>
    </row>
    <row r="8" spans="1:12" ht="27" customHeight="1" x14ac:dyDescent="0.25">
      <c r="A8" s="20"/>
      <c r="B8" s="3" t="s">
        <v>72</v>
      </c>
      <c r="C8" s="125">
        <v>61</v>
      </c>
      <c r="D8" s="9">
        <v>57</v>
      </c>
      <c r="E8" s="143">
        <v>59</v>
      </c>
      <c r="F8" s="40">
        <v>54</v>
      </c>
      <c r="G8" s="143">
        <f t="shared" ref="G8:G9" si="0">C8-E8</f>
        <v>2</v>
      </c>
      <c r="H8" s="40">
        <v>3</v>
      </c>
      <c r="J8" s="55"/>
    </row>
    <row r="9" spans="1:12" ht="27" customHeight="1" thickBot="1" x14ac:dyDescent="0.3">
      <c r="A9" s="20"/>
      <c r="B9" s="4" t="s">
        <v>73</v>
      </c>
      <c r="C9" s="126">
        <v>27</v>
      </c>
      <c r="D9" s="12">
        <v>26</v>
      </c>
      <c r="E9" s="143">
        <v>27</v>
      </c>
      <c r="F9" s="40">
        <v>25</v>
      </c>
      <c r="G9" s="143">
        <f t="shared" si="0"/>
        <v>0</v>
      </c>
      <c r="H9" s="40">
        <v>1</v>
      </c>
      <c r="J9" s="55"/>
    </row>
    <row r="10" spans="1:12" ht="27" customHeight="1" thickBot="1" x14ac:dyDescent="0.35">
      <c r="A10" s="20"/>
      <c r="B10" s="22" t="s">
        <v>113</v>
      </c>
      <c r="C10" s="23">
        <f>SUM(C7:C9)</f>
        <v>926</v>
      </c>
      <c r="D10" s="22">
        <f>SUM(D7:D9)</f>
        <v>531</v>
      </c>
      <c r="E10" s="41">
        <f>SUM(E7:E9)</f>
        <v>799</v>
      </c>
      <c r="F10" s="41">
        <f t="shared" ref="F10:H10" si="1">SUM(F7:F9)</f>
        <v>455</v>
      </c>
      <c r="G10" s="41">
        <f>SUM(G7:G9)</f>
        <v>127</v>
      </c>
      <c r="H10" s="41">
        <f t="shared" si="1"/>
        <v>76</v>
      </c>
      <c r="I10" s="62"/>
      <c r="J10" s="55"/>
    </row>
    <row r="11" spans="1:12" ht="39.75" customHeight="1" x14ac:dyDescent="0.25">
      <c r="A11" s="20"/>
      <c r="B11" s="243" t="s">
        <v>138</v>
      </c>
      <c r="C11" s="243"/>
      <c r="D11" s="243"/>
      <c r="E11" s="243"/>
      <c r="F11" s="243"/>
      <c r="G11" s="243"/>
      <c r="H11" s="243"/>
    </row>
    <row r="12" spans="1:12" ht="13.5" customHeight="1" thickBot="1" x14ac:dyDescent="0.3">
      <c r="A12" s="20"/>
      <c r="B12" s="94"/>
      <c r="C12" s="94"/>
      <c r="D12" s="94"/>
      <c r="E12" s="94"/>
      <c r="F12" s="170"/>
      <c r="G12" s="170"/>
      <c r="H12" s="170"/>
    </row>
    <row r="13" spans="1:12" ht="59.25" customHeight="1" thickBot="1" x14ac:dyDescent="0.3">
      <c r="A13" s="20"/>
      <c r="B13" s="83" t="s">
        <v>94</v>
      </c>
      <c r="C13" s="83" t="s">
        <v>62</v>
      </c>
      <c r="D13" s="84" t="s">
        <v>63</v>
      </c>
      <c r="E13" s="84" t="s">
        <v>64</v>
      </c>
      <c r="F13" s="84" t="s">
        <v>65</v>
      </c>
      <c r="G13" s="84" t="s">
        <v>66</v>
      </c>
      <c r="H13" s="84" t="s">
        <v>67</v>
      </c>
    </row>
    <row r="14" spans="1:12" ht="30.75" customHeight="1" x14ac:dyDescent="0.25">
      <c r="A14" s="20"/>
      <c r="B14" s="99" t="s">
        <v>132</v>
      </c>
      <c r="C14" s="122">
        <v>55</v>
      </c>
      <c r="D14" s="66">
        <v>124</v>
      </c>
      <c r="E14" s="144">
        <f>C14/30.4*27</f>
        <v>48.848684210526322</v>
      </c>
      <c r="F14" s="67">
        <v>108</v>
      </c>
      <c r="G14" s="144">
        <f>C14-E14</f>
        <v>6.1513157894736779</v>
      </c>
      <c r="H14" s="68">
        <f>D14-F14</f>
        <v>16</v>
      </c>
    </row>
    <row r="15" spans="1:12" ht="39.75" customHeight="1" x14ac:dyDescent="0.25">
      <c r="A15" s="20"/>
      <c r="B15" s="6" t="s">
        <v>133</v>
      </c>
      <c r="C15" s="123">
        <v>435</v>
      </c>
      <c r="D15" s="64">
        <v>281</v>
      </c>
      <c r="E15" s="145">
        <f>C15/30.4*27</f>
        <v>386.3486842105263</v>
      </c>
      <c r="F15" s="69">
        <v>230</v>
      </c>
      <c r="G15" s="145">
        <f t="shared" ref="G15:G16" si="2">C15-E15</f>
        <v>48.651315789473699</v>
      </c>
      <c r="H15" s="70">
        <f t="shared" ref="H15:H16" si="3">D15-F15</f>
        <v>51</v>
      </c>
    </row>
    <row r="16" spans="1:12" ht="30.75" customHeight="1" thickBot="1" x14ac:dyDescent="0.3">
      <c r="A16" s="20"/>
      <c r="B16" s="27" t="s">
        <v>134</v>
      </c>
      <c r="C16" s="123">
        <v>55</v>
      </c>
      <c r="D16" s="71">
        <v>21</v>
      </c>
      <c r="E16" s="146">
        <f>C16/30.4*27</f>
        <v>48.848684210526322</v>
      </c>
      <c r="F16" s="72">
        <v>18</v>
      </c>
      <c r="G16" s="146">
        <f t="shared" si="2"/>
        <v>6.1513157894736779</v>
      </c>
      <c r="H16" s="73">
        <f t="shared" si="3"/>
        <v>3</v>
      </c>
    </row>
    <row r="17" spans="1:14" ht="32.25" customHeight="1" thickBot="1" x14ac:dyDescent="0.35">
      <c r="A17" s="20"/>
      <c r="B17" s="22" t="s">
        <v>128</v>
      </c>
      <c r="C17" s="23">
        <f>SUM(C14:C16)</f>
        <v>545</v>
      </c>
      <c r="D17" s="22">
        <f>SUM(D14:D16)</f>
        <v>426</v>
      </c>
      <c r="E17" s="41">
        <f>SUM(E14:E16)</f>
        <v>484.0460526315789</v>
      </c>
      <c r="F17" s="41">
        <f t="shared" ref="F17:H17" si="4">SUM(F14:F16)</f>
        <v>356</v>
      </c>
      <c r="G17" s="41">
        <f>SUM(G14:G16)</f>
        <v>60.953947368421055</v>
      </c>
      <c r="H17" s="41">
        <f t="shared" si="4"/>
        <v>70</v>
      </c>
      <c r="I17" s="62"/>
      <c r="J17" s="55"/>
    </row>
    <row r="18" spans="1:14" ht="27" customHeight="1" thickBot="1" x14ac:dyDescent="0.35">
      <c r="A18" s="20"/>
      <c r="B18" s="167" t="s">
        <v>105</v>
      </c>
      <c r="C18" s="168" t="s">
        <v>50</v>
      </c>
      <c r="D18" s="169">
        <v>45</v>
      </c>
      <c r="E18" s="168" t="s">
        <v>50</v>
      </c>
      <c r="F18" s="169">
        <v>42</v>
      </c>
      <c r="G18" s="168" t="s">
        <v>50</v>
      </c>
      <c r="H18" s="169">
        <f>D18-F18</f>
        <v>3</v>
      </c>
      <c r="I18" s="62"/>
      <c r="J18" s="55"/>
    </row>
    <row r="19" spans="1:14" ht="32.25" customHeight="1" thickBot="1" x14ac:dyDescent="0.35">
      <c r="A19" s="20"/>
      <c r="B19" s="241" t="s">
        <v>113</v>
      </c>
      <c r="C19" s="242"/>
      <c r="D19" s="41">
        <f>D18+D17</f>
        <v>471</v>
      </c>
      <c r="E19" s="41" t="s">
        <v>106</v>
      </c>
      <c r="F19" s="41">
        <f>F18+F17</f>
        <v>398</v>
      </c>
      <c r="G19" s="41" t="s">
        <v>106</v>
      </c>
      <c r="H19" s="41">
        <f>H18+H17</f>
        <v>73</v>
      </c>
      <c r="I19" s="62"/>
      <c r="J19" s="55"/>
    </row>
    <row r="20" spans="1:14" ht="34.5" customHeight="1" x14ac:dyDescent="0.25">
      <c r="A20" s="20"/>
      <c r="B20" s="243" t="s">
        <v>139</v>
      </c>
      <c r="C20" s="243"/>
      <c r="D20" s="243"/>
      <c r="E20" s="243"/>
      <c r="F20" s="243"/>
      <c r="G20" s="243"/>
      <c r="H20" s="243"/>
      <c r="M20">
        <v>27</v>
      </c>
    </row>
    <row r="21" spans="1:14" ht="11.25" customHeight="1" thickBot="1" x14ac:dyDescent="0.3">
      <c r="A21" s="20"/>
      <c r="B21" s="94"/>
      <c r="C21" s="94"/>
      <c r="D21" s="94"/>
      <c r="E21" s="94"/>
      <c r="F21" s="170"/>
      <c r="G21" s="170"/>
      <c r="H21" s="170"/>
    </row>
    <row r="22" spans="1:14" ht="66.75" customHeight="1" thickBot="1" x14ac:dyDescent="0.3">
      <c r="A22" s="20"/>
      <c r="B22" s="83" t="s">
        <v>95</v>
      </c>
      <c r="C22" s="83" t="s">
        <v>62</v>
      </c>
      <c r="D22" s="84" t="s">
        <v>63</v>
      </c>
      <c r="E22" s="84" t="s">
        <v>64</v>
      </c>
      <c r="F22" s="84" t="s">
        <v>65</v>
      </c>
      <c r="G22" s="84" t="s">
        <v>66</v>
      </c>
      <c r="H22" s="84" t="s">
        <v>67</v>
      </c>
      <c r="M22">
        <v>30.4</v>
      </c>
    </row>
    <row r="23" spans="1:14" ht="28.5" customHeight="1" x14ac:dyDescent="0.25">
      <c r="A23" s="20"/>
      <c r="B23" s="2" t="s">
        <v>6</v>
      </c>
      <c r="C23" s="119">
        <v>10700</v>
      </c>
      <c r="D23" s="13">
        <v>9951</v>
      </c>
      <c r="E23" s="147">
        <f t="shared" ref="E23:E31" si="5">C23/$M$22*$M$20</f>
        <v>9503.2894736842118</v>
      </c>
      <c r="F23" s="13">
        <v>9481</v>
      </c>
      <c r="G23" s="147">
        <f>C23-E23</f>
        <v>1196.7105263157882</v>
      </c>
      <c r="H23" s="13">
        <v>470</v>
      </c>
      <c r="J23" s="60"/>
    </row>
    <row r="24" spans="1:14" ht="28.5" customHeight="1" x14ac:dyDescent="0.25">
      <c r="A24" s="20"/>
      <c r="B24" s="6" t="s">
        <v>49</v>
      </c>
      <c r="C24" s="120">
        <v>4732</v>
      </c>
      <c r="D24" s="10">
        <v>4323</v>
      </c>
      <c r="E24" s="147">
        <f t="shared" si="5"/>
        <v>4202.7631578947367</v>
      </c>
      <c r="F24" s="13">
        <v>4080</v>
      </c>
      <c r="G24" s="147">
        <f t="shared" ref="G24:G31" si="6">C24-E24</f>
        <v>529.23684210526335</v>
      </c>
      <c r="H24" s="13">
        <v>243</v>
      </c>
      <c r="J24" s="60"/>
    </row>
    <row r="25" spans="1:14" ht="28.5" customHeight="1" x14ac:dyDescent="0.25">
      <c r="A25" s="20"/>
      <c r="B25" s="6" t="s">
        <v>47</v>
      </c>
      <c r="C25" s="120">
        <v>20</v>
      </c>
      <c r="D25" s="10">
        <v>12</v>
      </c>
      <c r="E25" s="147">
        <f t="shared" si="5"/>
        <v>17.763157894736842</v>
      </c>
      <c r="F25" s="13">
        <v>11</v>
      </c>
      <c r="G25" s="147">
        <f t="shared" si="6"/>
        <v>2.2368421052631575</v>
      </c>
      <c r="H25" s="13">
        <v>1</v>
      </c>
      <c r="J25" s="60"/>
    </row>
    <row r="26" spans="1:14" ht="28.5" customHeight="1" x14ac:dyDescent="0.25">
      <c r="A26" s="20"/>
      <c r="B26" s="6" t="s">
        <v>135</v>
      </c>
      <c r="C26" s="120">
        <v>20</v>
      </c>
      <c r="D26" s="11">
        <v>39</v>
      </c>
      <c r="E26" s="147">
        <f t="shared" si="5"/>
        <v>17.763157894736842</v>
      </c>
      <c r="F26" s="13">
        <v>37</v>
      </c>
      <c r="G26" s="147">
        <f t="shared" si="6"/>
        <v>2.2368421052631575</v>
      </c>
      <c r="H26" s="13">
        <v>2</v>
      </c>
      <c r="J26" s="60"/>
    </row>
    <row r="27" spans="1:14" ht="28.5" customHeight="1" x14ac:dyDescent="0.25">
      <c r="A27" s="20"/>
      <c r="B27" s="6" t="s">
        <v>136</v>
      </c>
      <c r="C27" s="120">
        <v>60</v>
      </c>
      <c r="D27" s="14">
        <v>147</v>
      </c>
      <c r="E27" s="147">
        <f t="shared" si="5"/>
        <v>53.289473684210527</v>
      </c>
      <c r="F27" s="13">
        <v>142</v>
      </c>
      <c r="G27" s="147">
        <f t="shared" si="6"/>
        <v>6.7105263157894726</v>
      </c>
      <c r="H27" s="13">
        <v>5</v>
      </c>
      <c r="J27" s="60"/>
      <c r="N27" s="1"/>
    </row>
    <row r="28" spans="1:14" ht="28.5" customHeight="1" x14ac:dyDescent="0.25">
      <c r="A28" s="20"/>
      <c r="B28" s="15" t="s">
        <v>54</v>
      </c>
      <c r="C28" s="121">
        <v>30</v>
      </c>
      <c r="D28" s="16">
        <v>42</v>
      </c>
      <c r="E28" s="147">
        <f t="shared" si="5"/>
        <v>26.644736842105264</v>
      </c>
      <c r="F28" s="13">
        <v>37</v>
      </c>
      <c r="G28" s="147">
        <f t="shared" si="6"/>
        <v>3.3552631578947363</v>
      </c>
      <c r="H28" s="13">
        <v>5</v>
      </c>
      <c r="J28" s="60"/>
      <c r="N28" s="1"/>
    </row>
    <row r="29" spans="1:14" ht="28.5" customHeight="1" x14ac:dyDescent="0.25">
      <c r="A29" s="20"/>
      <c r="B29" s="15" t="s">
        <v>55</v>
      </c>
      <c r="C29" s="121">
        <v>60</v>
      </c>
      <c r="D29" s="16">
        <v>125</v>
      </c>
      <c r="E29" s="147">
        <f t="shared" si="5"/>
        <v>53.289473684210527</v>
      </c>
      <c r="F29" s="13">
        <v>109</v>
      </c>
      <c r="G29" s="147">
        <f t="shared" si="6"/>
        <v>6.7105263157894726</v>
      </c>
      <c r="H29" s="13">
        <v>16</v>
      </c>
      <c r="J29" s="60"/>
      <c r="N29" s="1"/>
    </row>
    <row r="30" spans="1:14" ht="28.5" customHeight="1" x14ac:dyDescent="0.25">
      <c r="A30" s="20"/>
      <c r="B30" s="15" t="s">
        <v>56</v>
      </c>
      <c r="C30" s="121">
        <v>10</v>
      </c>
      <c r="D30" s="16">
        <v>9</v>
      </c>
      <c r="E30" s="147">
        <f t="shared" si="5"/>
        <v>8.8815789473684212</v>
      </c>
      <c r="F30" s="13">
        <v>5</v>
      </c>
      <c r="G30" s="147">
        <f t="shared" si="6"/>
        <v>1.1184210526315788</v>
      </c>
      <c r="H30" s="13">
        <v>4</v>
      </c>
      <c r="J30" s="60"/>
      <c r="N30" s="1"/>
    </row>
    <row r="31" spans="1:14" ht="28.5" customHeight="1" thickBot="1" x14ac:dyDescent="0.3">
      <c r="A31" s="20"/>
      <c r="B31" s="15" t="s">
        <v>57</v>
      </c>
      <c r="C31" s="121">
        <v>10</v>
      </c>
      <c r="D31" s="16">
        <v>18</v>
      </c>
      <c r="E31" s="147">
        <f t="shared" si="5"/>
        <v>8.8815789473684212</v>
      </c>
      <c r="F31" s="13">
        <v>14</v>
      </c>
      <c r="G31" s="147">
        <f t="shared" si="6"/>
        <v>1.1184210526315788</v>
      </c>
      <c r="H31" s="13">
        <v>4</v>
      </c>
      <c r="J31" s="60"/>
      <c r="N31" s="1"/>
    </row>
    <row r="32" spans="1:14" ht="30" customHeight="1" thickBot="1" x14ac:dyDescent="0.3">
      <c r="A32" s="20"/>
      <c r="B32" s="35" t="s">
        <v>113</v>
      </c>
      <c r="C32" s="21">
        <f t="shared" ref="C32:H32" si="7">SUM(C23:C31)</f>
        <v>15642</v>
      </c>
      <c r="D32" s="26">
        <f>SUM(D23:D31)</f>
        <v>14666</v>
      </c>
      <c r="E32" s="26">
        <f>SUM(E23:E31)</f>
        <v>13892.565789473683</v>
      </c>
      <c r="F32" s="26">
        <f>SUM(F23:F31)</f>
        <v>13916</v>
      </c>
      <c r="G32" s="26">
        <f>SUM(G23:G31)</f>
        <v>1749.4342105263147</v>
      </c>
      <c r="H32" s="26">
        <f t="shared" si="7"/>
        <v>750</v>
      </c>
      <c r="J32" s="60"/>
    </row>
    <row r="33" spans="1:9" ht="21" customHeight="1" thickBot="1" x14ac:dyDescent="0.3">
      <c r="A33" s="20"/>
      <c r="B33" s="217"/>
      <c r="C33" s="217"/>
      <c r="D33" s="217"/>
      <c r="E33" s="53"/>
    </row>
    <row r="34" spans="1:9" s="78" customFormat="1" ht="60.75" customHeight="1" thickBot="1" x14ac:dyDescent="0.3">
      <c r="A34" s="77"/>
      <c r="B34" s="85" t="s">
        <v>74</v>
      </c>
      <c r="C34" s="83" t="s">
        <v>62</v>
      </c>
      <c r="D34" s="84" t="s">
        <v>63</v>
      </c>
      <c r="E34" s="84" t="s">
        <v>64</v>
      </c>
      <c r="F34" s="84" t="s">
        <v>65</v>
      </c>
      <c r="G34" s="84" t="s">
        <v>66</v>
      </c>
      <c r="H34" s="84" t="s">
        <v>67</v>
      </c>
      <c r="I34"/>
    </row>
    <row r="35" spans="1:9" s="78" customFormat="1" ht="21" customHeight="1" x14ac:dyDescent="0.25">
      <c r="A35" s="77"/>
      <c r="B35" s="7" t="s">
        <v>16</v>
      </c>
      <c r="C35" s="229">
        <v>10700</v>
      </c>
      <c r="D35" s="132">
        <v>391</v>
      </c>
      <c r="E35" s="232">
        <f>C35/30.4*27</f>
        <v>9503.2894736842118</v>
      </c>
      <c r="F35" s="51">
        <v>391</v>
      </c>
      <c r="G35" s="229">
        <v>1290</v>
      </c>
      <c r="H35" s="52">
        <v>0</v>
      </c>
      <c r="I35"/>
    </row>
    <row r="36" spans="1:9" s="78" customFormat="1" ht="21" customHeight="1" x14ac:dyDescent="0.25">
      <c r="A36" s="77"/>
      <c r="B36" s="80" t="s">
        <v>81</v>
      </c>
      <c r="C36" s="230"/>
      <c r="D36" s="132">
        <v>736</v>
      </c>
      <c r="E36" s="233"/>
      <c r="F36" s="51">
        <v>696</v>
      </c>
      <c r="G36" s="230"/>
      <c r="H36" s="52">
        <v>40</v>
      </c>
      <c r="I36"/>
    </row>
    <row r="37" spans="1:9" s="78" customFormat="1" ht="21" customHeight="1" x14ac:dyDescent="0.25">
      <c r="A37" s="77"/>
      <c r="B37" s="6" t="s">
        <v>82</v>
      </c>
      <c r="C37" s="230"/>
      <c r="D37" s="132">
        <v>0</v>
      </c>
      <c r="E37" s="233"/>
      <c r="F37" s="51">
        <v>0</v>
      </c>
      <c r="G37" s="230"/>
      <c r="H37" s="52">
        <v>0</v>
      </c>
      <c r="I37"/>
    </row>
    <row r="38" spans="1:9" s="78" customFormat="1" ht="21" customHeight="1" x14ac:dyDescent="0.25">
      <c r="A38" s="77"/>
      <c r="B38" s="81" t="s">
        <v>17</v>
      </c>
      <c r="C38" s="230"/>
      <c r="D38" s="132">
        <v>958</v>
      </c>
      <c r="E38" s="233"/>
      <c r="F38" s="51">
        <v>921</v>
      </c>
      <c r="G38" s="230"/>
      <c r="H38" s="52">
        <v>37</v>
      </c>
      <c r="I38"/>
    </row>
    <row r="39" spans="1:9" s="78" customFormat="1" ht="21" customHeight="1" x14ac:dyDescent="0.25">
      <c r="A39" s="77"/>
      <c r="B39" s="6" t="s">
        <v>18</v>
      </c>
      <c r="C39" s="230"/>
      <c r="D39" s="132">
        <v>453</v>
      </c>
      <c r="E39" s="233"/>
      <c r="F39" s="51">
        <v>423</v>
      </c>
      <c r="G39" s="230"/>
      <c r="H39" s="52">
        <v>30</v>
      </c>
      <c r="I39"/>
    </row>
    <row r="40" spans="1:9" s="78" customFormat="1" ht="21" customHeight="1" x14ac:dyDescent="0.25">
      <c r="A40" s="77"/>
      <c r="B40" s="6" t="s">
        <v>19</v>
      </c>
      <c r="C40" s="230"/>
      <c r="D40" s="132">
        <v>21</v>
      </c>
      <c r="E40" s="233"/>
      <c r="F40" s="51">
        <v>21</v>
      </c>
      <c r="G40" s="230"/>
      <c r="H40" s="52">
        <v>0</v>
      </c>
      <c r="I40"/>
    </row>
    <row r="41" spans="1:9" s="78" customFormat="1" ht="21" customHeight="1" x14ac:dyDescent="0.25">
      <c r="A41" s="77"/>
      <c r="B41" s="6" t="s">
        <v>20</v>
      </c>
      <c r="C41" s="230"/>
      <c r="D41" s="132">
        <v>14</v>
      </c>
      <c r="E41" s="233"/>
      <c r="F41" s="51">
        <v>14</v>
      </c>
      <c r="G41" s="230"/>
      <c r="H41" s="52">
        <v>0</v>
      </c>
      <c r="I41"/>
    </row>
    <row r="42" spans="1:9" s="78" customFormat="1" ht="21" customHeight="1" x14ac:dyDescent="0.2">
      <c r="A42" s="77"/>
      <c r="B42" s="6" t="s">
        <v>21</v>
      </c>
      <c r="C42" s="230"/>
      <c r="D42" s="132">
        <v>334</v>
      </c>
      <c r="E42" s="233"/>
      <c r="F42" s="51">
        <v>301</v>
      </c>
      <c r="G42" s="230"/>
      <c r="H42" s="52">
        <v>33</v>
      </c>
      <c r="I42" s="79"/>
    </row>
    <row r="43" spans="1:9" s="78" customFormat="1" ht="21" customHeight="1" x14ac:dyDescent="0.2">
      <c r="A43" s="77"/>
      <c r="B43" s="6" t="s">
        <v>83</v>
      </c>
      <c r="C43" s="230"/>
      <c r="D43" s="132">
        <f>68+12</f>
        <v>80</v>
      </c>
      <c r="E43" s="233"/>
      <c r="F43" s="51">
        <f>67+12</f>
        <v>79</v>
      </c>
      <c r="G43" s="230"/>
      <c r="H43" s="52">
        <v>1</v>
      </c>
      <c r="I43" s="79"/>
    </row>
    <row r="44" spans="1:9" s="78" customFormat="1" ht="21" customHeight="1" x14ac:dyDescent="0.2">
      <c r="A44" s="77"/>
      <c r="B44" s="6" t="s">
        <v>22</v>
      </c>
      <c r="C44" s="230"/>
      <c r="D44" s="132">
        <v>126</v>
      </c>
      <c r="E44" s="233"/>
      <c r="F44" s="51">
        <v>126</v>
      </c>
      <c r="G44" s="230"/>
      <c r="H44" s="52">
        <v>0</v>
      </c>
      <c r="I44" s="79"/>
    </row>
    <row r="45" spans="1:9" s="78" customFormat="1" ht="21" customHeight="1" x14ac:dyDescent="0.2">
      <c r="A45" s="77"/>
      <c r="B45" s="6" t="s">
        <v>23</v>
      </c>
      <c r="C45" s="230"/>
      <c r="D45" s="132">
        <v>930</v>
      </c>
      <c r="E45" s="233"/>
      <c r="F45" s="51">
        <v>888</v>
      </c>
      <c r="G45" s="230"/>
      <c r="H45" s="52">
        <v>42</v>
      </c>
      <c r="I45" s="79"/>
    </row>
    <row r="46" spans="1:9" s="78" customFormat="1" ht="21" customHeight="1" x14ac:dyDescent="0.2">
      <c r="A46" s="77"/>
      <c r="B46" s="6" t="s">
        <v>24</v>
      </c>
      <c r="C46" s="230"/>
      <c r="D46" s="132">
        <v>32</v>
      </c>
      <c r="E46" s="233"/>
      <c r="F46" s="51">
        <v>32</v>
      </c>
      <c r="G46" s="230"/>
      <c r="H46" s="52">
        <v>0</v>
      </c>
      <c r="I46" s="79"/>
    </row>
    <row r="47" spans="1:9" s="78" customFormat="1" ht="21" customHeight="1" x14ac:dyDescent="0.2">
      <c r="A47" s="77"/>
      <c r="B47" s="6" t="s">
        <v>61</v>
      </c>
      <c r="C47" s="230"/>
      <c r="D47" s="132">
        <v>19</v>
      </c>
      <c r="E47" s="233"/>
      <c r="F47" s="51">
        <v>19</v>
      </c>
      <c r="G47" s="230"/>
      <c r="H47" s="52">
        <v>0</v>
      </c>
      <c r="I47" s="79"/>
    </row>
    <row r="48" spans="1:9" s="78" customFormat="1" ht="24.75" customHeight="1" x14ac:dyDescent="0.2">
      <c r="A48" s="77"/>
      <c r="B48" s="6" t="s">
        <v>25</v>
      </c>
      <c r="C48" s="230"/>
      <c r="D48" s="132">
        <v>41</v>
      </c>
      <c r="E48" s="233"/>
      <c r="F48" s="51">
        <v>41</v>
      </c>
      <c r="G48" s="230"/>
      <c r="H48" s="52">
        <v>0</v>
      </c>
      <c r="I48" s="79"/>
    </row>
    <row r="49" spans="1:9" s="78" customFormat="1" ht="21" customHeight="1" x14ac:dyDescent="0.2">
      <c r="A49" s="77"/>
      <c r="B49" s="6" t="s">
        <v>84</v>
      </c>
      <c r="C49" s="230"/>
      <c r="D49" s="132">
        <v>0</v>
      </c>
      <c r="E49" s="233"/>
      <c r="F49" s="51">
        <v>0</v>
      </c>
      <c r="G49" s="230"/>
      <c r="H49" s="52">
        <v>0</v>
      </c>
      <c r="I49" s="79"/>
    </row>
    <row r="50" spans="1:9" s="78" customFormat="1" ht="21" customHeight="1" x14ac:dyDescent="0.2">
      <c r="A50" s="77"/>
      <c r="B50" s="6" t="s">
        <v>46</v>
      </c>
      <c r="C50" s="230"/>
      <c r="D50" s="132">
        <v>472</v>
      </c>
      <c r="E50" s="233"/>
      <c r="F50" s="51">
        <v>440</v>
      </c>
      <c r="G50" s="230"/>
      <c r="H50" s="52">
        <v>32</v>
      </c>
      <c r="I50" s="79"/>
    </row>
    <row r="51" spans="1:9" s="78" customFormat="1" ht="21" customHeight="1" x14ac:dyDescent="0.2">
      <c r="A51" s="77"/>
      <c r="B51" s="6" t="s">
        <v>26</v>
      </c>
      <c r="C51" s="230"/>
      <c r="D51" s="132">
        <v>34</v>
      </c>
      <c r="E51" s="233"/>
      <c r="F51" s="51">
        <v>27</v>
      </c>
      <c r="G51" s="230"/>
      <c r="H51" s="52">
        <v>7</v>
      </c>
      <c r="I51" s="79"/>
    </row>
    <row r="52" spans="1:9" s="78" customFormat="1" ht="21" customHeight="1" x14ac:dyDescent="0.2">
      <c r="A52" s="77"/>
      <c r="B52" s="6" t="s">
        <v>85</v>
      </c>
      <c r="C52" s="230"/>
      <c r="D52" s="132">
        <v>22</v>
      </c>
      <c r="E52" s="233"/>
      <c r="F52" s="51">
        <v>22</v>
      </c>
      <c r="G52" s="230"/>
      <c r="H52" s="52">
        <v>0</v>
      </c>
      <c r="I52" s="79"/>
    </row>
    <row r="53" spans="1:9" s="78" customFormat="1" ht="21" customHeight="1" x14ac:dyDescent="0.2">
      <c r="A53" s="77"/>
      <c r="B53" s="6" t="s">
        <v>27</v>
      </c>
      <c r="C53" s="230"/>
      <c r="D53" s="133">
        <v>48</v>
      </c>
      <c r="E53" s="233"/>
      <c r="F53" s="51">
        <v>48</v>
      </c>
      <c r="G53" s="230"/>
      <c r="H53" s="52">
        <v>0</v>
      </c>
      <c r="I53" s="79"/>
    </row>
    <row r="54" spans="1:9" s="78" customFormat="1" ht="21" customHeight="1" x14ac:dyDescent="0.2">
      <c r="A54" s="77"/>
      <c r="B54" s="6" t="s">
        <v>39</v>
      </c>
      <c r="C54" s="230"/>
      <c r="D54" s="132">
        <v>3445</v>
      </c>
      <c r="E54" s="233"/>
      <c r="F54" s="51">
        <v>3245</v>
      </c>
      <c r="G54" s="230"/>
      <c r="H54" s="52">
        <v>200</v>
      </c>
      <c r="I54" s="79"/>
    </row>
    <row r="55" spans="1:9" s="78" customFormat="1" ht="21" customHeight="1" x14ac:dyDescent="0.2">
      <c r="A55" s="77"/>
      <c r="B55" s="6" t="s">
        <v>28</v>
      </c>
      <c r="C55" s="230"/>
      <c r="D55" s="132">
        <v>1538</v>
      </c>
      <c r="E55" s="233"/>
      <c r="F55" s="51">
        <v>1502</v>
      </c>
      <c r="G55" s="230"/>
      <c r="H55" s="52">
        <v>36</v>
      </c>
      <c r="I55" s="79"/>
    </row>
    <row r="56" spans="1:9" s="78" customFormat="1" ht="22.5" customHeight="1" x14ac:dyDescent="0.2">
      <c r="A56" s="77"/>
      <c r="B56" s="6" t="s">
        <v>86</v>
      </c>
      <c r="C56" s="230"/>
      <c r="D56" s="132">
        <v>151</v>
      </c>
      <c r="E56" s="233"/>
      <c r="F56" s="51">
        <v>139</v>
      </c>
      <c r="G56" s="230"/>
      <c r="H56" s="52">
        <v>12</v>
      </c>
      <c r="I56" s="79"/>
    </row>
    <row r="57" spans="1:9" s="78" customFormat="1" ht="22.5" customHeight="1" thickBot="1" x14ac:dyDescent="0.25">
      <c r="A57" s="77"/>
      <c r="B57" s="6" t="s">
        <v>29</v>
      </c>
      <c r="C57" s="230"/>
      <c r="D57" s="134">
        <v>106</v>
      </c>
      <c r="E57" s="233"/>
      <c r="F57" s="51">
        <v>106</v>
      </c>
      <c r="G57" s="230"/>
      <c r="H57" s="52">
        <v>0</v>
      </c>
      <c r="I57" s="79"/>
    </row>
    <row r="58" spans="1:9" s="78" customFormat="1" ht="21" customHeight="1" thickBot="1" x14ac:dyDescent="0.25">
      <c r="A58" s="77"/>
      <c r="B58" s="35" t="s">
        <v>113</v>
      </c>
      <c r="C58" s="231"/>
      <c r="D58" s="24">
        <f>SUM(D35:D57)</f>
        <v>9951</v>
      </c>
      <c r="E58" s="53"/>
      <c r="F58" s="24">
        <f>SUM(F35:F57)</f>
        <v>9481</v>
      </c>
      <c r="G58" s="82"/>
      <c r="H58" s="24">
        <f>SUM(H35:H57)</f>
        <v>470</v>
      </c>
      <c r="I58" s="79"/>
    </row>
    <row r="59" spans="1:9" ht="21" customHeight="1" thickBot="1" x14ac:dyDescent="0.3">
      <c r="A59" s="20"/>
      <c r="B59" s="220"/>
      <c r="C59" s="220"/>
      <c r="D59" s="220"/>
      <c r="E59" s="54"/>
      <c r="I59" s="79"/>
    </row>
    <row r="60" spans="1:9" s="78" customFormat="1" ht="64.5" customHeight="1" thickBot="1" x14ac:dyDescent="0.25">
      <c r="A60" s="77"/>
      <c r="B60" s="83" t="s">
        <v>87</v>
      </c>
      <c r="C60" s="83" t="s">
        <v>75</v>
      </c>
      <c r="D60" s="84" t="s">
        <v>76</v>
      </c>
      <c r="E60" s="84" t="s">
        <v>77</v>
      </c>
      <c r="F60" s="84" t="s">
        <v>78</v>
      </c>
      <c r="G60" s="84" t="s">
        <v>79</v>
      </c>
      <c r="H60" s="84" t="s">
        <v>80</v>
      </c>
      <c r="I60" s="79"/>
    </row>
    <row r="61" spans="1:9" s="78" customFormat="1" ht="26.25" customHeight="1" x14ac:dyDescent="0.2">
      <c r="A61" s="77"/>
      <c r="B61" s="7" t="s">
        <v>35</v>
      </c>
      <c r="C61" s="229">
        <v>4732</v>
      </c>
      <c r="D61" s="135">
        <v>0</v>
      </c>
      <c r="E61" s="229">
        <f>C61/30.4*27</f>
        <v>4202.7631578947367</v>
      </c>
      <c r="F61" s="51">
        <v>0</v>
      </c>
      <c r="G61" s="234">
        <v>529</v>
      </c>
      <c r="H61" s="52">
        <v>0</v>
      </c>
      <c r="I61" s="79"/>
    </row>
    <row r="62" spans="1:9" s="78" customFormat="1" ht="26.25" customHeight="1" x14ac:dyDescent="0.2">
      <c r="A62" s="77"/>
      <c r="B62" s="6" t="s">
        <v>137</v>
      </c>
      <c r="C62" s="230"/>
      <c r="D62" s="136">
        <v>110</v>
      </c>
      <c r="E62" s="230"/>
      <c r="F62" s="51">
        <v>101</v>
      </c>
      <c r="G62" s="235"/>
      <c r="H62" s="52">
        <v>9</v>
      </c>
      <c r="I62" s="79"/>
    </row>
    <row r="63" spans="1:9" s="78" customFormat="1" ht="26.25" customHeight="1" x14ac:dyDescent="0.2">
      <c r="A63" s="77"/>
      <c r="B63" s="6" t="s">
        <v>30</v>
      </c>
      <c r="C63" s="230"/>
      <c r="D63" s="136">
        <v>584</v>
      </c>
      <c r="E63" s="230"/>
      <c r="F63" s="51">
        <v>546</v>
      </c>
      <c r="G63" s="235"/>
      <c r="H63" s="52">
        <v>38</v>
      </c>
      <c r="I63" s="79"/>
    </row>
    <row r="64" spans="1:9" s="78" customFormat="1" ht="26.25" customHeight="1" x14ac:dyDescent="0.2">
      <c r="A64" s="77"/>
      <c r="B64" s="6" t="s">
        <v>33</v>
      </c>
      <c r="C64" s="230"/>
      <c r="D64" s="136">
        <v>878</v>
      </c>
      <c r="E64" s="230"/>
      <c r="F64" s="51">
        <v>832</v>
      </c>
      <c r="G64" s="235"/>
      <c r="H64" s="52">
        <v>46</v>
      </c>
      <c r="I64" s="79"/>
    </row>
    <row r="65" spans="1:11" s="78" customFormat="1" ht="26.25" customHeight="1" x14ac:dyDescent="0.2">
      <c r="A65" s="77"/>
      <c r="B65" s="6" t="s">
        <v>36</v>
      </c>
      <c r="C65" s="230"/>
      <c r="D65" s="136">
        <v>671</v>
      </c>
      <c r="E65" s="230"/>
      <c r="F65" s="51">
        <v>622</v>
      </c>
      <c r="G65" s="235"/>
      <c r="H65" s="52">
        <v>49</v>
      </c>
      <c r="I65" s="79"/>
    </row>
    <row r="66" spans="1:11" s="78" customFormat="1" ht="26.25" customHeight="1" x14ac:dyDescent="0.2">
      <c r="A66" s="77"/>
      <c r="B66" s="6" t="s">
        <v>37</v>
      </c>
      <c r="C66" s="230"/>
      <c r="D66" s="136">
        <v>16</v>
      </c>
      <c r="E66" s="230"/>
      <c r="F66" s="51">
        <v>15</v>
      </c>
      <c r="G66" s="235"/>
      <c r="H66" s="52">
        <v>1</v>
      </c>
      <c r="I66" s="79"/>
    </row>
    <row r="67" spans="1:11" s="78" customFormat="1" ht="26.25" customHeight="1" x14ac:dyDescent="0.2">
      <c r="A67" s="77"/>
      <c r="B67" s="6" t="s">
        <v>34</v>
      </c>
      <c r="C67" s="230"/>
      <c r="D67" s="136">
        <v>91</v>
      </c>
      <c r="E67" s="230"/>
      <c r="F67" s="51">
        <v>86</v>
      </c>
      <c r="G67" s="235"/>
      <c r="H67" s="52">
        <v>5</v>
      </c>
      <c r="I67" s="79"/>
    </row>
    <row r="68" spans="1:11" s="78" customFormat="1" ht="26.25" customHeight="1" x14ac:dyDescent="0.2">
      <c r="A68" s="77"/>
      <c r="B68" s="6" t="s">
        <v>38</v>
      </c>
      <c r="C68" s="230"/>
      <c r="D68" s="136">
        <v>445</v>
      </c>
      <c r="E68" s="230"/>
      <c r="F68" s="51">
        <v>413</v>
      </c>
      <c r="G68" s="235"/>
      <c r="H68" s="52">
        <v>32</v>
      </c>
      <c r="I68" s="79"/>
      <c r="K68" s="87"/>
    </row>
    <row r="69" spans="1:11" s="78" customFormat="1" ht="26.25" customHeight="1" x14ac:dyDescent="0.2">
      <c r="A69" s="77"/>
      <c r="B69" s="6" t="s">
        <v>31</v>
      </c>
      <c r="C69" s="230"/>
      <c r="D69" s="136">
        <v>766</v>
      </c>
      <c r="E69" s="230"/>
      <c r="F69" s="51">
        <v>717</v>
      </c>
      <c r="G69" s="235"/>
      <c r="H69" s="52">
        <v>49</v>
      </c>
      <c r="I69" s="79"/>
      <c r="K69" s="87"/>
    </row>
    <row r="70" spans="1:11" s="78" customFormat="1" ht="26.25" customHeight="1" thickBot="1" x14ac:dyDescent="0.25">
      <c r="A70" s="77"/>
      <c r="B70" s="15" t="s">
        <v>32</v>
      </c>
      <c r="C70" s="230"/>
      <c r="D70" s="136">
        <v>762</v>
      </c>
      <c r="E70" s="230"/>
      <c r="F70" s="51">
        <v>748</v>
      </c>
      <c r="G70" s="235"/>
      <c r="H70" s="52">
        <v>14</v>
      </c>
      <c r="I70" s="79"/>
    </row>
    <row r="71" spans="1:11" s="78" customFormat="1" ht="28.5" customHeight="1" thickBot="1" x14ac:dyDescent="0.25">
      <c r="A71" s="77"/>
      <c r="B71" s="35" t="s">
        <v>113</v>
      </c>
      <c r="C71" s="231"/>
      <c r="D71" s="137">
        <f>SUM(D61:D70)</f>
        <v>4323</v>
      </c>
      <c r="E71" s="231"/>
      <c r="F71" s="24">
        <f>SUM(F61:F70)</f>
        <v>4080</v>
      </c>
      <c r="G71" s="236"/>
      <c r="H71" s="24">
        <f>SUM(H61:H70)</f>
        <v>243</v>
      </c>
      <c r="I71" s="79"/>
    </row>
    <row r="72" spans="1:11" ht="21" customHeight="1" thickBot="1" x14ac:dyDescent="0.3">
      <c r="A72" s="20"/>
      <c r="B72" s="220"/>
      <c r="C72" s="220"/>
      <c r="D72" s="220"/>
      <c r="E72" s="54"/>
    </row>
    <row r="73" spans="1:11" ht="66.75" customHeight="1" thickBot="1" x14ac:dyDescent="0.3">
      <c r="A73" s="20"/>
      <c r="B73" s="83" t="s">
        <v>7</v>
      </c>
      <c r="C73" s="83" t="s">
        <v>62</v>
      </c>
      <c r="D73" s="84" t="s">
        <v>63</v>
      </c>
      <c r="E73" s="84" t="s">
        <v>64</v>
      </c>
      <c r="F73" s="84" t="s">
        <v>65</v>
      </c>
      <c r="G73" s="84" t="s">
        <v>66</v>
      </c>
      <c r="H73" s="84" t="s">
        <v>67</v>
      </c>
    </row>
    <row r="74" spans="1:11" ht="45.75" customHeight="1" thickBot="1" x14ac:dyDescent="0.3">
      <c r="A74" s="20"/>
      <c r="B74" s="5" t="s">
        <v>3</v>
      </c>
      <c r="C74" s="138">
        <v>60</v>
      </c>
      <c r="D74" s="139">
        <v>57</v>
      </c>
      <c r="E74" s="148">
        <f>C74/30.4*27</f>
        <v>53.289473684210527</v>
      </c>
      <c r="F74" s="140">
        <v>47</v>
      </c>
      <c r="G74" s="148">
        <v>7</v>
      </c>
      <c r="H74" s="141">
        <v>6</v>
      </c>
    </row>
    <row r="75" spans="1:11" ht="21" customHeight="1" thickBot="1" x14ac:dyDescent="0.3">
      <c r="A75" s="20"/>
      <c r="B75" s="220"/>
      <c r="C75" s="220"/>
      <c r="D75" s="220"/>
      <c r="E75" s="54"/>
    </row>
    <row r="76" spans="1:11" ht="66.75" customHeight="1" thickBot="1" x14ac:dyDescent="0.3">
      <c r="A76" s="20"/>
      <c r="B76" s="97" t="s">
        <v>88</v>
      </c>
      <c r="C76" s="97" t="s">
        <v>62</v>
      </c>
      <c r="D76" s="98" t="s">
        <v>63</v>
      </c>
      <c r="E76" s="98" t="s">
        <v>64</v>
      </c>
      <c r="F76" s="98" t="s">
        <v>65</v>
      </c>
      <c r="G76" s="98" t="s">
        <v>66</v>
      </c>
      <c r="H76" s="98" t="s">
        <v>67</v>
      </c>
      <c r="I76" s="79"/>
    </row>
    <row r="77" spans="1:11" ht="30" customHeight="1" x14ac:dyDescent="0.25">
      <c r="A77" s="20"/>
      <c r="B77" s="99" t="s">
        <v>107</v>
      </c>
      <c r="C77" s="116">
        <v>3373</v>
      </c>
      <c r="D77" s="100">
        <v>3325</v>
      </c>
      <c r="E77" s="116">
        <f t="shared" ref="E77:E82" si="8">C77/30.4*27</f>
        <v>2995.7565789473683</v>
      </c>
      <c r="F77" s="100">
        <v>3170</v>
      </c>
      <c r="G77" s="116">
        <f>C77-E77</f>
        <v>377.24342105263167</v>
      </c>
      <c r="H77" s="101">
        <f>D77-F77</f>
        <v>155</v>
      </c>
      <c r="I77" s="79"/>
    </row>
    <row r="78" spans="1:11" ht="30" customHeight="1" x14ac:dyDescent="0.25">
      <c r="A78" s="20"/>
      <c r="B78" s="6" t="s">
        <v>108</v>
      </c>
      <c r="C78" s="117">
        <v>12589</v>
      </c>
      <c r="D78" s="95">
        <v>11649</v>
      </c>
      <c r="E78" s="117">
        <f t="shared" si="8"/>
        <v>11181.019736842105</v>
      </c>
      <c r="F78" s="95">
        <v>10852</v>
      </c>
      <c r="G78" s="117">
        <f t="shared" ref="G78:G82" si="9">C78-E78</f>
        <v>1407.980263157895</v>
      </c>
      <c r="H78" s="102">
        <f t="shared" ref="H78:H82" si="10">D78-F78</f>
        <v>797</v>
      </c>
      <c r="I78" s="79"/>
    </row>
    <row r="79" spans="1:11" ht="30" customHeight="1" x14ac:dyDescent="0.25">
      <c r="A79" s="20"/>
      <c r="B79" s="6" t="s">
        <v>109</v>
      </c>
      <c r="C79" s="117">
        <v>4515</v>
      </c>
      <c r="D79" s="95">
        <v>4083</v>
      </c>
      <c r="E79" s="117">
        <f t="shared" si="8"/>
        <v>4010.0328947368421</v>
      </c>
      <c r="F79" s="95">
        <v>3829</v>
      </c>
      <c r="G79" s="117">
        <f t="shared" si="9"/>
        <v>504.96710526315792</v>
      </c>
      <c r="H79" s="102">
        <f t="shared" si="10"/>
        <v>254</v>
      </c>
      <c r="I79" s="79"/>
    </row>
    <row r="80" spans="1:11" ht="30" customHeight="1" x14ac:dyDescent="0.25">
      <c r="A80" s="20"/>
      <c r="B80" s="6" t="s">
        <v>110</v>
      </c>
      <c r="C80" s="117">
        <v>259</v>
      </c>
      <c r="D80" s="95">
        <v>319</v>
      </c>
      <c r="E80" s="117">
        <f t="shared" si="8"/>
        <v>230.03289473684211</v>
      </c>
      <c r="F80" s="95">
        <v>307</v>
      </c>
      <c r="G80" s="117">
        <f t="shared" si="9"/>
        <v>28.96710526315789</v>
      </c>
      <c r="H80" s="102">
        <f t="shared" si="10"/>
        <v>12</v>
      </c>
      <c r="I80" s="79"/>
    </row>
    <row r="81" spans="1:9" ht="30" customHeight="1" x14ac:dyDescent="0.25">
      <c r="A81" s="20"/>
      <c r="B81" s="6" t="s">
        <v>111</v>
      </c>
      <c r="C81" s="117">
        <v>4396</v>
      </c>
      <c r="D81" s="95">
        <v>4135</v>
      </c>
      <c r="E81" s="117">
        <f t="shared" si="8"/>
        <v>3904.3421052631579</v>
      </c>
      <c r="F81" s="95">
        <v>3890</v>
      </c>
      <c r="G81" s="117">
        <f t="shared" si="9"/>
        <v>491.65789473684208</v>
      </c>
      <c r="H81" s="102">
        <f t="shared" si="10"/>
        <v>245</v>
      </c>
      <c r="I81" s="79"/>
    </row>
    <row r="82" spans="1:9" ht="30" customHeight="1" thickBot="1" x14ac:dyDescent="0.3">
      <c r="A82" s="20"/>
      <c r="B82" s="27" t="s">
        <v>112</v>
      </c>
      <c r="C82" s="118">
        <v>4868</v>
      </c>
      <c r="D82" s="103">
        <v>3199</v>
      </c>
      <c r="E82" s="118">
        <f t="shared" si="8"/>
        <v>4323.5526315789475</v>
      </c>
      <c r="F82" s="103">
        <v>3045</v>
      </c>
      <c r="G82" s="118">
        <f t="shared" si="9"/>
        <v>544.44736842105249</v>
      </c>
      <c r="H82" s="127">
        <f t="shared" si="10"/>
        <v>154</v>
      </c>
      <c r="I82" s="79"/>
    </row>
    <row r="83" spans="1:9" ht="37.5" customHeight="1" thickBot="1" x14ac:dyDescent="0.3">
      <c r="A83" s="20"/>
      <c r="B83" s="22" t="s">
        <v>129</v>
      </c>
      <c r="C83" s="24">
        <f t="shared" ref="C83:H83" si="11">SUM(C77:C82)</f>
        <v>30000</v>
      </c>
      <c r="D83" s="24">
        <f t="shared" si="11"/>
        <v>26710</v>
      </c>
      <c r="E83" s="24">
        <f t="shared" si="11"/>
        <v>26644.736842105263</v>
      </c>
      <c r="F83" s="24">
        <f t="shared" si="11"/>
        <v>25093</v>
      </c>
      <c r="G83" s="24">
        <f t="shared" si="11"/>
        <v>3355.2631578947371</v>
      </c>
      <c r="H83" s="24">
        <f t="shared" si="11"/>
        <v>1617</v>
      </c>
      <c r="I83" s="79"/>
    </row>
    <row r="84" spans="1:9" ht="34.5" customHeight="1" thickBot="1" x14ac:dyDescent="0.3">
      <c r="A84" s="20"/>
      <c r="B84" s="161" t="s">
        <v>130</v>
      </c>
      <c r="C84" s="162" t="s">
        <v>50</v>
      </c>
      <c r="D84" s="163">
        <v>2933</v>
      </c>
      <c r="E84" s="163" t="s">
        <v>50</v>
      </c>
      <c r="F84" s="163">
        <v>2635</v>
      </c>
      <c r="G84" s="163" t="s">
        <v>50</v>
      </c>
      <c r="H84" s="163">
        <f>D84-F84</f>
        <v>298</v>
      </c>
    </row>
    <row r="85" spans="1:9" ht="37.5" customHeight="1" thickBot="1" x14ac:dyDescent="0.3">
      <c r="A85" s="20"/>
      <c r="B85" s="224" t="s">
        <v>113</v>
      </c>
      <c r="C85" s="224"/>
      <c r="D85" s="24">
        <f>D84+D83</f>
        <v>29643</v>
      </c>
      <c r="E85" s="24" t="s">
        <v>106</v>
      </c>
      <c r="F85" s="24">
        <f>F84+F83</f>
        <v>27728</v>
      </c>
      <c r="G85" s="24" t="s">
        <v>106</v>
      </c>
      <c r="H85" s="24">
        <f>D85-F85</f>
        <v>1915</v>
      </c>
      <c r="I85" s="79"/>
    </row>
    <row r="86" spans="1:9" ht="21" customHeight="1" thickBot="1" x14ac:dyDescent="0.3">
      <c r="A86" s="20"/>
      <c r="B86" s="218" t="s">
        <v>140</v>
      </c>
      <c r="C86" s="219"/>
      <c r="D86" s="219"/>
      <c r="E86" s="96"/>
    </row>
    <row r="87" spans="1:9" ht="75" customHeight="1" thickBot="1" x14ac:dyDescent="0.3">
      <c r="A87" s="20"/>
      <c r="B87" s="83" t="s">
        <v>89</v>
      </c>
      <c r="C87" s="83" t="s">
        <v>62</v>
      </c>
      <c r="D87" s="84" t="s">
        <v>63</v>
      </c>
      <c r="E87" s="84" t="s">
        <v>64</v>
      </c>
      <c r="F87" s="84" t="s">
        <v>65</v>
      </c>
      <c r="G87" s="84" t="s">
        <v>66</v>
      </c>
      <c r="H87" s="84" t="s">
        <v>67</v>
      </c>
    </row>
    <row r="88" spans="1:9" ht="30.75" customHeight="1" x14ac:dyDescent="0.25">
      <c r="A88" s="20"/>
      <c r="B88" s="105" t="s">
        <v>114</v>
      </c>
      <c r="C88" s="116">
        <v>76</v>
      </c>
      <c r="D88" s="114">
        <v>75</v>
      </c>
      <c r="E88" s="149">
        <f t="shared" ref="E88:E97" si="12">C88/30.4*27</f>
        <v>67.5</v>
      </c>
      <c r="F88" s="100">
        <v>67</v>
      </c>
      <c r="G88" s="152">
        <f>C88-E88</f>
        <v>8.5</v>
      </c>
      <c r="H88" s="101">
        <v>8</v>
      </c>
    </row>
    <row r="89" spans="1:9" ht="30.75" customHeight="1" x14ac:dyDescent="0.25">
      <c r="A89" s="20"/>
      <c r="B89" s="105" t="s">
        <v>115</v>
      </c>
      <c r="C89" s="117">
        <v>39</v>
      </c>
      <c r="D89" s="25">
        <v>36</v>
      </c>
      <c r="E89" s="150">
        <f t="shared" si="12"/>
        <v>34.638157894736842</v>
      </c>
      <c r="F89" s="95">
        <v>32</v>
      </c>
      <c r="G89" s="153">
        <f t="shared" ref="G89:G98" si="13">C89-E89</f>
        <v>4.3618421052631575</v>
      </c>
      <c r="H89" s="102">
        <v>4</v>
      </c>
    </row>
    <row r="90" spans="1:9" ht="30.75" customHeight="1" x14ac:dyDescent="0.25">
      <c r="A90" s="20"/>
      <c r="B90" s="105" t="s">
        <v>116</v>
      </c>
      <c r="C90" s="117">
        <v>180</v>
      </c>
      <c r="D90" s="25">
        <v>162</v>
      </c>
      <c r="E90" s="150">
        <f t="shared" si="12"/>
        <v>159.86842105263159</v>
      </c>
      <c r="F90" s="95">
        <v>142</v>
      </c>
      <c r="G90" s="153">
        <f t="shared" si="13"/>
        <v>20.131578947368411</v>
      </c>
      <c r="H90" s="102">
        <v>20</v>
      </c>
    </row>
    <row r="91" spans="1:9" ht="30.75" customHeight="1" x14ac:dyDescent="0.25">
      <c r="A91" s="20"/>
      <c r="B91" s="105" t="s">
        <v>117</v>
      </c>
      <c r="C91" s="117">
        <v>35</v>
      </c>
      <c r="D91" s="25">
        <v>35</v>
      </c>
      <c r="E91" s="150">
        <f t="shared" si="12"/>
        <v>31.085526315789476</v>
      </c>
      <c r="F91" s="95">
        <v>31</v>
      </c>
      <c r="G91" s="153">
        <f t="shared" si="13"/>
        <v>3.9144736842105239</v>
      </c>
      <c r="H91" s="102">
        <v>4</v>
      </c>
    </row>
    <row r="92" spans="1:9" ht="30.75" customHeight="1" x14ac:dyDescent="0.25">
      <c r="A92" s="20"/>
      <c r="B92" s="105" t="s">
        <v>118</v>
      </c>
      <c r="C92" s="117">
        <v>34</v>
      </c>
      <c r="D92" s="25">
        <v>32</v>
      </c>
      <c r="E92" s="150">
        <f t="shared" si="12"/>
        <v>30.197368421052634</v>
      </c>
      <c r="F92" s="95">
        <v>28</v>
      </c>
      <c r="G92" s="153">
        <f t="shared" si="13"/>
        <v>3.8026315789473664</v>
      </c>
      <c r="H92" s="102">
        <v>3</v>
      </c>
    </row>
    <row r="93" spans="1:9" ht="30.75" customHeight="1" x14ac:dyDescent="0.25">
      <c r="A93" s="20"/>
      <c r="B93" s="105" t="s">
        <v>119</v>
      </c>
      <c r="C93" s="117">
        <v>46</v>
      </c>
      <c r="D93" s="25">
        <v>45</v>
      </c>
      <c r="E93" s="150">
        <f t="shared" si="12"/>
        <v>40.85526315789474</v>
      </c>
      <c r="F93" s="95">
        <v>40</v>
      </c>
      <c r="G93" s="153">
        <f t="shared" si="13"/>
        <v>5.1447368421052602</v>
      </c>
      <c r="H93" s="102">
        <v>5</v>
      </c>
    </row>
    <row r="94" spans="1:9" ht="30.75" customHeight="1" x14ac:dyDescent="0.25">
      <c r="A94" s="20"/>
      <c r="B94" s="105" t="s">
        <v>120</v>
      </c>
      <c r="C94" s="117">
        <v>239</v>
      </c>
      <c r="D94" s="25">
        <v>239</v>
      </c>
      <c r="E94" s="150">
        <f t="shared" si="12"/>
        <v>212.26973684210529</v>
      </c>
      <c r="F94" s="95">
        <v>210</v>
      </c>
      <c r="G94" s="153">
        <f t="shared" si="13"/>
        <v>26.730263157894711</v>
      </c>
      <c r="H94" s="102">
        <v>27</v>
      </c>
    </row>
    <row r="95" spans="1:9" ht="30.75" customHeight="1" x14ac:dyDescent="0.25">
      <c r="A95" s="20"/>
      <c r="B95" s="105" t="s">
        <v>121</v>
      </c>
      <c r="C95" s="117">
        <v>46</v>
      </c>
      <c r="D95" s="25">
        <v>50</v>
      </c>
      <c r="E95" s="150">
        <f t="shared" si="12"/>
        <v>40.85526315789474</v>
      </c>
      <c r="F95" s="95">
        <v>44</v>
      </c>
      <c r="G95" s="153">
        <f t="shared" si="13"/>
        <v>5.1447368421052602</v>
      </c>
      <c r="H95" s="102">
        <v>6</v>
      </c>
    </row>
    <row r="96" spans="1:9" ht="30.75" customHeight="1" x14ac:dyDescent="0.25">
      <c r="A96" s="20"/>
      <c r="B96" s="105" t="s">
        <v>122</v>
      </c>
      <c r="C96" s="117">
        <v>68</v>
      </c>
      <c r="D96" s="25">
        <v>62</v>
      </c>
      <c r="E96" s="150">
        <f t="shared" si="12"/>
        <v>60.394736842105267</v>
      </c>
      <c r="F96" s="95">
        <v>55</v>
      </c>
      <c r="G96" s="153">
        <f t="shared" si="13"/>
        <v>7.6052631578947327</v>
      </c>
      <c r="H96" s="102">
        <v>7</v>
      </c>
    </row>
    <row r="97" spans="1:14" ht="30.75" customHeight="1" thickBot="1" x14ac:dyDescent="0.3">
      <c r="A97" s="20"/>
      <c r="B97" s="109" t="s">
        <v>123</v>
      </c>
      <c r="C97" s="118">
        <v>337</v>
      </c>
      <c r="D97" s="115">
        <v>142</v>
      </c>
      <c r="E97" s="151">
        <f t="shared" si="12"/>
        <v>299.30921052631578</v>
      </c>
      <c r="F97" s="103">
        <v>129</v>
      </c>
      <c r="G97" s="154">
        <f t="shared" si="13"/>
        <v>37.69078947368422</v>
      </c>
      <c r="H97" s="104">
        <v>16</v>
      </c>
    </row>
    <row r="98" spans="1:14" ht="36" customHeight="1" thickBot="1" x14ac:dyDescent="0.3">
      <c r="A98" s="20"/>
      <c r="B98" s="35" t="s">
        <v>113</v>
      </c>
      <c r="C98" s="21">
        <f>SUM(C88:C97)</f>
        <v>1100</v>
      </c>
      <c r="D98" s="26">
        <f>SUM(D88:D97)</f>
        <v>878</v>
      </c>
      <c r="E98" s="26">
        <f t="shared" ref="E98" si="14">C98/30.4*27</f>
        <v>976.97368421052647</v>
      </c>
      <c r="F98" s="26">
        <f t="shared" ref="F98:H98" si="15">SUM(F88:F97)</f>
        <v>778</v>
      </c>
      <c r="G98" s="26">
        <f t="shared" si="13"/>
        <v>123.02631578947353</v>
      </c>
      <c r="H98" s="26">
        <f t="shared" si="15"/>
        <v>100</v>
      </c>
    </row>
    <row r="99" spans="1:14" ht="21" customHeight="1" thickBot="1" x14ac:dyDescent="0.3">
      <c r="A99" s="20"/>
      <c r="B99" s="108"/>
      <c r="C99" s="106"/>
      <c r="D99" s="106"/>
      <c r="E99" s="106"/>
      <c r="F99" s="106"/>
      <c r="G99" s="106"/>
      <c r="H99" s="106"/>
      <c r="I99" s="107"/>
      <c r="J99" s="107"/>
      <c r="K99" s="107"/>
    </row>
    <row r="100" spans="1:14" ht="59.25" customHeight="1" thickBot="1" x14ac:dyDescent="0.3">
      <c r="A100" s="20"/>
      <c r="B100" s="83" t="s">
        <v>124</v>
      </c>
      <c r="C100" s="83" t="s">
        <v>62</v>
      </c>
      <c r="D100" s="84" t="s">
        <v>63</v>
      </c>
      <c r="E100" s="84" t="s">
        <v>64</v>
      </c>
      <c r="F100" s="84" t="s">
        <v>65</v>
      </c>
      <c r="G100" s="84" t="s">
        <v>66</v>
      </c>
      <c r="H100" s="84" t="s">
        <v>67</v>
      </c>
      <c r="I100" s="107"/>
      <c r="J100" s="107"/>
      <c r="K100" s="107"/>
    </row>
    <row r="101" spans="1:14" ht="41.25" customHeight="1" thickBot="1" x14ac:dyDescent="0.3">
      <c r="A101" s="20"/>
      <c r="B101" s="27" t="s">
        <v>8</v>
      </c>
      <c r="C101" s="128">
        <v>263</v>
      </c>
      <c r="D101" s="129">
        <v>309</v>
      </c>
      <c r="E101" s="155">
        <f>C101/30.4*27</f>
        <v>233.58552631578948</v>
      </c>
      <c r="F101" s="130">
        <v>274</v>
      </c>
      <c r="G101" s="156">
        <f>C101-E101</f>
        <v>29.41447368421052</v>
      </c>
      <c r="H101" s="131">
        <f>D101-F101</f>
        <v>35</v>
      </c>
    </row>
    <row r="102" spans="1:14" ht="21" customHeight="1" thickBot="1" x14ac:dyDescent="0.3">
      <c r="A102" s="20"/>
      <c r="B102" s="108"/>
      <c r="C102" s="106"/>
      <c r="D102" s="106"/>
      <c r="E102" s="106"/>
      <c r="F102" s="106"/>
      <c r="G102" s="106"/>
      <c r="H102" s="106"/>
      <c r="I102" s="107"/>
      <c r="J102" s="107"/>
      <c r="K102" s="107"/>
    </row>
    <row r="103" spans="1:14" ht="48.75" customHeight="1" thickBot="1" x14ac:dyDescent="0.3">
      <c r="A103" s="20"/>
      <c r="B103" s="225" t="s">
        <v>127</v>
      </c>
      <c r="C103" s="225" t="s">
        <v>62</v>
      </c>
      <c r="D103" s="237" t="s">
        <v>142</v>
      </c>
      <c r="E103" s="238"/>
      <c r="F103" s="239"/>
      <c r="G103" s="228" t="s">
        <v>64</v>
      </c>
      <c r="H103" s="228" t="s">
        <v>68</v>
      </c>
      <c r="I103" s="228"/>
      <c r="J103" s="228" t="s">
        <v>66</v>
      </c>
      <c r="K103" s="228" t="s">
        <v>69</v>
      </c>
      <c r="L103" s="228"/>
    </row>
    <row r="104" spans="1:14" ht="62.25" customHeight="1" thickBot="1" x14ac:dyDescent="0.3">
      <c r="A104" s="20"/>
      <c r="B104" s="225"/>
      <c r="C104" s="225"/>
      <c r="D104" s="86" t="s">
        <v>58</v>
      </c>
      <c r="E104" s="86" t="s">
        <v>59</v>
      </c>
      <c r="F104" s="86" t="s">
        <v>143</v>
      </c>
      <c r="G104" s="228"/>
      <c r="H104" s="86" t="s">
        <v>58</v>
      </c>
      <c r="I104" s="86" t="s">
        <v>59</v>
      </c>
      <c r="J104" s="228"/>
      <c r="K104" s="86" t="s">
        <v>58</v>
      </c>
      <c r="L104" s="86" t="s">
        <v>59</v>
      </c>
    </row>
    <row r="105" spans="1:14" ht="21" customHeight="1" x14ac:dyDescent="0.25">
      <c r="A105" s="20"/>
      <c r="B105" s="28" t="s">
        <v>40</v>
      </c>
      <c r="C105" s="110">
        <v>10</v>
      </c>
      <c r="D105" s="45">
        <v>35</v>
      </c>
      <c r="E105" s="45">
        <v>46</v>
      </c>
      <c r="F105" s="45">
        <f>E105+D105</f>
        <v>81</v>
      </c>
      <c r="G105" s="157">
        <f t="shared" ref="G105:G112" si="16">C105/30.4*27</f>
        <v>8.8815789473684212</v>
      </c>
      <c r="H105" s="63">
        <v>34</v>
      </c>
      <c r="I105" s="63">
        <v>46</v>
      </c>
      <c r="J105" s="157">
        <f t="shared" ref="J105:L112" si="17">C105-G105</f>
        <v>1.1184210526315788</v>
      </c>
      <c r="K105" s="63">
        <f t="shared" si="17"/>
        <v>1</v>
      </c>
      <c r="L105" s="63">
        <f t="shared" si="17"/>
        <v>0</v>
      </c>
      <c r="N105" s="55"/>
    </row>
    <row r="106" spans="1:14" ht="21" customHeight="1" x14ac:dyDescent="0.25">
      <c r="A106" s="20"/>
      <c r="B106" s="17" t="s">
        <v>41</v>
      </c>
      <c r="C106" s="111">
        <v>16</v>
      </c>
      <c r="D106" s="29">
        <v>32</v>
      </c>
      <c r="E106" s="29">
        <v>232</v>
      </c>
      <c r="F106" s="45">
        <f t="shared" ref="F106:F117" si="18">E106+D106</f>
        <v>264</v>
      </c>
      <c r="G106" s="157">
        <f t="shared" si="16"/>
        <v>14.210526315789473</v>
      </c>
      <c r="H106" s="63">
        <v>30</v>
      </c>
      <c r="I106" s="63">
        <v>226</v>
      </c>
      <c r="J106" s="157">
        <f t="shared" si="17"/>
        <v>1.7894736842105274</v>
      </c>
      <c r="K106" s="63">
        <f t="shared" si="17"/>
        <v>2</v>
      </c>
      <c r="L106" s="63">
        <f t="shared" si="17"/>
        <v>6</v>
      </c>
      <c r="N106" s="55"/>
    </row>
    <row r="107" spans="1:14" ht="21" customHeight="1" x14ac:dyDescent="0.25">
      <c r="A107" s="20"/>
      <c r="B107" s="17" t="s">
        <v>42</v>
      </c>
      <c r="C107" s="111">
        <v>40</v>
      </c>
      <c r="D107" s="29">
        <v>53</v>
      </c>
      <c r="E107" s="29">
        <v>172</v>
      </c>
      <c r="F107" s="45">
        <f t="shared" si="18"/>
        <v>225</v>
      </c>
      <c r="G107" s="157">
        <f t="shared" si="16"/>
        <v>35.526315789473685</v>
      </c>
      <c r="H107" s="63">
        <v>52</v>
      </c>
      <c r="I107" s="63">
        <v>168</v>
      </c>
      <c r="J107" s="157">
        <f t="shared" si="17"/>
        <v>4.473684210526315</v>
      </c>
      <c r="K107" s="63">
        <f t="shared" si="17"/>
        <v>1</v>
      </c>
      <c r="L107" s="63">
        <f t="shared" si="17"/>
        <v>4</v>
      </c>
      <c r="N107" s="55"/>
    </row>
    <row r="108" spans="1:14" ht="21" customHeight="1" x14ac:dyDescent="0.25">
      <c r="A108" s="20"/>
      <c r="B108" s="17" t="s">
        <v>9</v>
      </c>
      <c r="C108" s="111">
        <v>10</v>
      </c>
      <c r="D108" s="29">
        <v>97</v>
      </c>
      <c r="E108" s="29">
        <v>927</v>
      </c>
      <c r="F108" s="45">
        <f t="shared" si="18"/>
        <v>1024</v>
      </c>
      <c r="G108" s="157">
        <f t="shared" si="16"/>
        <v>8.8815789473684212</v>
      </c>
      <c r="H108" s="63">
        <v>92</v>
      </c>
      <c r="I108" s="63">
        <v>892</v>
      </c>
      <c r="J108" s="157">
        <f t="shared" si="17"/>
        <v>1.1184210526315788</v>
      </c>
      <c r="K108" s="63">
        <f t="shared" si="17"/>
        <v>5</v>
      </c>
      <c r="L108" s="63">
        <f t="shared" si="17"/>
        <v>35</v>
      </c>
      <c r="N108" s="55"/>
    </row>
    <row r="109" spans="1:14" ht="21" customHeight="1" x14ac:dyDescent="0.25">
      <c r="A109" s="20"/>
      <c r="B109" s="17" t="s">
        <v>10</v>
      </c>
      <c r="C109" s="111">
        <v>24</v>
      </c>
      <c r="D109" s="30">
        <v>51</v>
      </c>
      <c r="E109" s="30">
        <v>46</v>
      </c>
      <c r="F109" s="45">
        <f t="shared" si="18"/>
        <v>97</v>
      </c>
      <c r="G109" s="157">
        <f t="shared" si="16"/>
        <v>21.315789473684212</v>
      </c>
      <c r="H109" s="63">
        <v>48</v>
      </c>
      <c r="I109" s="63">
        <v>44</v>
      </c>
      <c r="J109" s="157">
        <f t="shared" si="17"/>
        <v>2.6842105263157876</v>
      </c>
      <c r="K109" s="63">
        <f t="shared" si="17"/>
        <v>3</v>
      </c>
      <c r="L109" s="63">
        <f t="shared" si="17"/>
        <v>2</v>
      </c>
      <c r="N109" s="55"/>
    </row>
    <row r="110" spans="1:14" ht="21" customHeight="1" x14ac:dyDescent="0.25">
      <c r="A110" s="20"/>
      <c r="B110" s="17" t="s">
        <v>11</v>
      </c>
      <c r="C110" s="111">
        <v>27</v>
      </c>
      <c r="D110" s="31">
        <v>56</v>
      </c>
      <c r="E110" s="31">
        <v>184</v>
      </c>
      <c r="F110" s="45">
        <f t="shared" si="18"/>
        <v>240</v>
      </c>
      <c r="G110" s="157">
        <f t="shared" si="16"/>
        <v>23.980263157894736</v>
      </c>
      <c r="H110" s="63">
        <v>50</v>
      </c>
      <c r="I110" s="63">
        <v>184</v>
      </c>
      <c r="J110" s="157">
        <f t="shared" si="17"/>
        <v>3.0197368421052637</v>
      </c>
      <c r="K110" s="63">
        <f t="shared" si="17"/>
        <v>6</v>
      </c>
      <c r="L110" s="63">
        <f t="shared" si="17"/>
        <v>0</v>
      </c>
      <c r="N110" s="55"/>
    </row>
    <row r="111" spans="1:14" ht="21" customHeight="1" x14ac:dyDescent="0.25">
      <c r="A111" s="20"/>
      <c r="B111" s="17" t="s">
        <v>12</v>
      </c>
      <c r="C111" s="111">
        <v>41</v>
      </c>
      <c r="D111" s="32">
        <v>104</v>
      </c>
      <c r="E111" s="32">
        <v>156</v>
      </c>
      <c r="F111" s="45">
        <f t="shared" si="18"/>
        <v>260</v>
      </c>
      <c r="G111" s="157">
        <f t="shared" si="16"/>
        <v>36.414473684210527</v>
      </c>
      <c r="H111" s="63">
        <v>96</v>
      </c>
      <c r="I111" s="63">
        <v>144</v>
      </c>
      <c r="J111" s="157">
        <f t="shared" si="17"/>
        <v>4.5855263157894726</v>
      </c>
      <c r="K111" s="63">
        <f t="shared" si="17"/>
        <v>8</v>
      </c>
      <c r="L111" s="63">
        <f t="shared" si="17"/>
        <v>12</v>
      </c>
      <c r="N111" s="55"/>
    </row>
    <row r="112" spans="1:14" ht="21" customHeight="1" x14ac:dyDescent="0.25">
      <c r="A112" s="20"/>
      <c r="B112" s="17" t="s">
        <v>43</v>
      </c>
      <c r="C112" s="111">
        <v>5500</v>
      </c>
      <c r="D112" s="31">
        <v>8745</v>
      </c>
      <c r="E112" s="31">
        <v>17380</v>
      </c>
      <c r="F112" s="45">
        <f t="shared" si="18"/>
        <v>26125</v>
      </c>
      <c r="G112" s="157">
        <f t="shared" si="16"/>
        <v>4884.8684210526317</v>
      </c>
      <c r="H112" s="63">
        <v>8360</v>
      </c>
      <c r="I112" s="63">
        <v>16544</v>
      </c>
      <c r="J112" s="157">
        <f t="shared" si="17"/>
        <v>615.13157894736833</v>
      </c>
      <c r="K112" s="63">
        <f t="shared" si="17"/>
        <v>385</v>
      </c>
      <c r="L112" s="63">
        <f t="shared" si="17"/>
        <v>836</v>
      </c>
      <c r="N112" s="55"/>
    </row>
    <row r="113" spans="1:14" ht="21" customHeight="1" x14ac:dyDescent="0.25">
      <c r="A113" s="20"/>
      <c r="B113" s="164" t="s">
        <v>44</v>
      </c>
      <c r="C113" s="165" t="s">
        <v>50</v>
      </c>
      <c r="D113" s="166">
        <v>12</v>
      </c>
      <c r="E113" s="166">
        <v>28</v>
      </c>
      <c r="F113" s="45">
        <f t="shared" si="18"/>
        <v>40</v>
      </c>
      <c r="G113" s="165" t="s">
        <v>50</v>
      </c>
      <c r="H113" s="63">
        <v>11</v>
      </c>
      <c r="I113" s="63">
        <v>28</v>
      </c>
      <c r="J113" s="165" t="s">
        <v>50</v>
      </c>
      <c r="K113" s="63">
        <v>1</v>
      </c>
      <c r="L113" s="63">
        <v>0</v>
      </c>
      <c r="N113" s="55"/>
    </row>
    <row r="114" spans="1:14" ht="21" customHeight="1" x14ac:dyDescent="0.25">
      <c r="A114" s="20"/>
      <c r="B114" s="17" t="s">
        <v>13</v>
      </c>
      <c r="C114" s="111">
        <v>14</v>
      </c>
      <c r="D114" s="31">
        <v>20</v>
      </c>
      <c r="E114" s="31">
        <v>3110</v>
      </c>
      <c r="F114" s="45">
        <f t="shared" si="18"/>
        <v>3130</v>
      </c>
      <c r="G114" s="157">
        <f>C114/30.4*27</f>
        <v>12.434210526315791</v>
      </c>
      <c r="H114" s="63">
        <v>18</v>
      </c>
      <c r="I114" s="63">
        <v>2870</v>
      </c>
      <c r="J114" s="157">
        <f t="shared" ref="J114:L117" si="19">C114-G114</f>
        <v>1.5657894736842088</v>
      </c>
      <c r="K114" s="63">
        <f t="shared" si="19"/>
        <v>2</v>
      </c>
      <c r="L114" s="63">
        <f t="shared" si="19"/>
        <v>240</v>
      </c>
      <c r="N114" s="55"/>
    </row>
    <row r="115" spans="1:14" ht="21" customHeight="1" x14ac:dyDescent="0.25">
      <c r="A115" s="20"/>
      <c r="B115" s="17" t="s">
        <v>14</v>
      </c>
      <c r="C115" s="111">
        <v>210</v>
      </c>
      <c r="D115" s="31">
        <v>192</v>
      </c>
      <c r="E115" s="31">
        <v>818</v>
      </c>
      <c r="F115" s="45">
        <f t="shared" si="18"/>
        <v>1010</v>
      </c>
      <c r="G115" s="157">
        <f>C115/30.4*27</f>
        <v>186.51315789473685</v>
      </c>
      <c r="H115" s="63">
        <v>174</v>
      </c>
      <c r="I115" s="63">
        <v>728</v>
      </c>
      <c r="J115" s="157">
        <f t="shared" si="19"/>
        <v>23.48684210526315</v>
      </c>
      <c r="K115" s="63">
        <f t="shared" si="19"/>
        <v>18</v>
      </c>
      <c r="L115" s="63">
        <f t="shared" si="19"/>
        <v>90</v>
      </c>
      <c r="N115" s="55"/>
    </row>
    <row r="116" spans="1:14" ht="21" customHeight="1" x14ac:dyDescent="0.25">
      <c r="A116" s="20"/>
      <c r="B116" s="17" t="s">
        <v>15</v>
      </c>
      <c r="C116" s="111">
        <v>442</v>
      </c>
      <c r="D116" s="31">
        <v>590</v>
      </c>
      <c r="E116" s="31">
        <v>299</v>
      </c>
      <c r="F116" s="45">
        <f t="shared" si="18"/>
        <v>889</v>
      </c>
      <c r="G116" s="157">
        <f>C116/30.4*27</f>
        <v>392.56578947368422</v>
      </c>
      <c r="H116" s="63">
        <v>572</v>
      </c>
      <c r="I116" s="63">
        <v>270</v>
      </c>
      <c r="J116" s="157">
        <f t="shared" si="19"/>
        <v>49.43421052631578</v>
      </c>
      <c r="K116" s="63">
        <f t="shared" si="19"/>
        <v>18</v>
      </c>
      <c r="L116" s="63">
        <f t="shared" si="19"/>
        <v>29</v>
      </c>
      <c r="N116" s="55"/>
    </row>
    <row r="117" spans="1:14" ht="21" customHeight="1" thickBot="1" x14ac:dyDescent="0.3">
      <c r="A117" s="20"/>
      <c r="B117" s="17" t="s">
        <v>45</v>
      </c>
      <c r="C117" s="112">
        <v>10</v>
      </c>
      <c r="D117" s="31">
        <v>0</v>
      </c>
      <c r="E117" s="31">
        <v>0</v>
      </c>
      <c r="F117" s="45">
        <f t="shared" si="18"/>
        <v>0</v>
      </c>
      <c r="G117" s="157">
        <f>C117/30.4*27</f>
        <v>8.8815789473684212</v>
      </c>
      <c r="H117" s="63">
        <v>0</v>
      </c>
      <c r="I117" s="63">
        <v>0</v>
      </c>
      <c r="J117" s="157">
        <f t="shared" si="19"/>
        <v>1.1184210526315788</v>
      </c>
      <c r="K117" s="63">
        <f t="shared" si="19"/>
        <v>0</v>
      </c>
      <c r="L117" s="63">
        <f t="shared" si="19"/>
        <v>0</v>
      </c>
      <c r="N117" s="55"/>
    </row>
    <row r="118" spans="1:14" ht="31.5" customHeight="1" thickBot="1" x14ac:dyDescent="0.3">
      <c r="A118" s="20"/>
      <c r="B118" s="22" t="s">
        <v>113</v>
      </c>
      <c r="C118" s="44">
        <f t="shared" ref="C118:L118" si="20">SUM(C105:C117)</f>
        <v>6344</v>
      </c>
      <c r="D118" s="24">
        <f t="shared" si="20"/>
        <v>9987</v>
      </c>
      <c r="E118" s="24">
        <f>SUM(E105:E117)</f>
        <v>23398</v>
      </c>
      <c r="F118" s="24">
        <f>E118+D118</f>
        <v>33385</v>
      </c>
      <c r="G118" s="24">
        <f t="shared" si="20"/>
        <v>5634.4736842105258</v>
      </c>
      <c r="H118" s="24">
        <f t="shared" si="20"/>
        <v>9537</v>
      </c>
      <c r="I118" s="24">
        <f t="shared" si="20"/>
        <v>22144</v>
      </c>
      <c r="J118" s="24">
        <f>SUM(J105:J117)</f>
        <v>709.52631578947341</v>
      </c>
      <c r="K118" s="24">
        <f t="shared" si="20"/>
        <v>450</v>
      </c>
      <c r="L118" s="24">
        <f t="shared" si="20"/>
        <v>1254</v>
      </c>
      <c r="N118" s="55"/>
    </row>
    <row r="119" spans="1:14" ht="21" customHeight="1" thickBot="1" x14ac:dyDescent="0.3">
      <c r="A119" s="20"/>
      <c r="B119" s="48"/>
      <c r="C119" s="39"/>
      <c r="D119" s="113"/>
      <c r="E119" s="113"/>
      <c r="G119" s="60"/>
      <c r="H119" s="60"/>
      <c r="J119" s="60"/>
      <c r="M119" s="55"/>
    </row>
    <row r="120" spans="1:14" ht="48" customHeight="1" thickBot="1" x14ac:dyDescent="0.3">
      <c r="A120" s="20"/>
      <c r="B120" s="226" t="s">
        <v>90</v>
      </c>
      <c r="C120" s="226" t="s">
        <v>60</v>
      </c>
      <c r="D120" s="237" t="s">
        <v>141</v>
      </c>
      <c r="E120" s="238"/>
      <c r="F120" s="239"/>
      <c r="G120" s="237" t="s">
        <v>65</v>
      </c>
      <c r="H120" s="239"/>
      <c r="I120" s="237" t="s">
        <v>67</v>
      </c>
      <c r="J120" s="239"/>
    </row>
    <row r="121" spans="1:14" ht="60" customHeight="1" thickBot="1" x14ac:dyDescent="0.3">
      <c r="A121" s="20"/>
      <c r="B121" s="227"/>
      <c r="C121" s="227"/>
      <c r="D121" s="86" t="s">
        <v>58</v>
      </c>
      <c r="E121" s="86" t="s">
        <v>59</v>
      </c>
      <c r="F121" s="86" t="s">
        <v>143</v>
      </c>
      <c r="G121" s="86" t="s">
        <v>58</v>
      </c>
      <c r="H121" s="86" t="s">
        <v>59</v>
      </c>
      <c r="I121" s="86" t="s">
        <v>58</v>
      </c>
      <c r="J121" s="86" t="s">
        <v>59</v>
      </c>
    </row>
    <row r="122" spans="1:14" ht="26.25" customHeight="1" x14ac:dyDescent="0.25">
      <c r="A122" s="20"/>
      <c r="B122" s="28" t="s">
        <v>40</v>
      </c>
      <c r="C122" s="221" t="s">
        <v>50</v>
      </c>
      <c r="D122" s="45">
        <v>24</v>
      </c>
      <c r="E122" s="45">
        <v>31</v>
      </c>
      <c r="F122" s="45">
        <f>E122+D122</f>
        <v>55</v>
      </c>
      <c r="G122" s="45">
        <v>24</v>
      </c>
      <c r="H122" s="45">
        <v>31</v>
      </c>
      <c r="I122" s="45">
        <f t="shared" ref="I122:I137" si="21">D122-G122</f>
        <v>0</v>
      </c>
      <c r="J122" s="45">
        <f t="shared" ref="J122:J137" si="22">E122-H122</f>
        <v>0</v>
      </c>
    </row>
    <row r="123" spans="1:14" ht="26.25" customHeight="1" x14ac:dyDescent="0.25">
      <c r="A123" s="20"/>
      <c r="B123" s="17" t="s">
        <v>41</v>
      </c>
      <c r="C123" s="222"/>
      <c r="D123" s="29">
        <v>9</v>
      </c>
      <c r="E123" s="142">
        <v>190</v>
      </c>
      <c r="F123" s="45">
        <f t="shared" ref="F123:F137" si="23">E123+D123</f>
        <v>199</v>
      </c>
      <c r="G123" s="29">
        <v>9</v>
      </c>
      <c r="H123" s="142">
        <v>190</v>
      </c>
      <c r="I123" s="142">
        <f t="shared" si="21"/>
        <v>0</v>
      </c>
      <c r="J123" s="142">
        <f t="shared" si="22"/>
        <v>0</v>
      </c>
    </row>
    <row r="124" spans="1:14" ht="26.25" customHeight="1" x14ac:dyDescent="0.25">
      <c r="A124" s="20"/>
      <c r="B124" s="17" t="s">
        <v>42</v>
      </c>
      <c r="C124" s="222"/>
      <c r="D124" s="29">
        <v>21</v>
      </c>
      <c r="E124" s="142">
        <v>135</v>
      </c>
      <c r="F124" s="45">
        <f t="shared" si="23"/>
        <v>156</v>
      </c>
      <c r="G124" s="29">
        <v>21</v>
      </c>
      <c r="H124" s="142">
        <v>135</v>
      </c>
      <c r="I124" s="142">
        <f t="shared" si="21"/>
        <v>0</v>
      </c>
      <c r="J124" s="142">
        <f t="shared" si="22"/>
        <v>0</v>
      </c>
    </row>
    <row r="125" spans="1:14" ht="26.25" customHeight="1" x14ac:dyDescent="0.25">
      <c r="A125" s="20"/>
      <c r="B125" s="17" t="s">
        <v>9</v>
      </c>
      <c r="C125" s="222"/>
      <c r="D125" s="29">
        <v>20</v>
      </c>
      <c r="E125" s="142">
        <v>664</v>
      </c>
      <c r="F125" s="45">
        <f t="shared" si="23"/>
        <v>684</v>
      </c>
      <c r="G125" s="29">
        <v>20</v>
      </c>
      <c r="H125" s="142">
        <v>664</v>
      </c>
      <c r="I125" s="142">
        <f t="shared" si="21"/>
        <v>0</v>
      </c>
      <c r="J125" s="142">
        <f t="shared" si="22"/>
        <v>0</v>
      </c>
    </row>
    <row r="126" spans="1:14" ht="26.25" customHeight="1" x14ac:dyDescent="0.25">
      <c r="A126" s="20"/>
      <c r="B126" s="17" t="s">
        <v>10</v>
      </c>
      <c r="C126" s="222"/>
      <c r="D126" s="30">
        <v>15</v>
      </c>
      <c r="E126" s="142">
        <v>28</v>
      </c>
      <c r="F126" s="45">
        <f t="shared" si="23"/>
        <v>43</v>
      </c>
      <c r="G126" s="30">
        <v>15</v>
      </c>
      <c r="H126" s="142">
        <v>28</v>
      </c>
      <c r="I126" s="142">
        <f t="shared" si="21"/>
        <v>0</v>
      </c>
      <c r="J126" s="142">
        <f t="shared" si="22"/>
        <v>0</v>
      </c>
    </row>
    <row r="127" spans="1:14" ht="26.25" customHeight="1" x14ac:dyDescent="0.25">
      <c r="A127" s="20"/>
      <c r="B127" s="17" t="s">
        <v>11</v>
      </c>
      <c r="C127" s="222"/>
      <c r="D127" s="31">
        <v>26</v>
      </c>
      <c r="E127" s="142">
        <v>134</v>
      </c>
      <c r="F127" s="45">
        <f t="shared" si="23"/>
        <v>160</v>
      </c>
      <c r="G127" s="31">
        <v>26</v>
      </c>
      <c r="H127" s="142">
        <v>134</v>
      </c>
      <c r="I127" s="142">
        <f t="shared" si="21"/>
        <v>0</v>
      </c>
      <c r="J127" s="142">
        <f t="shared" si="22"/>
        <v>0</v>
      </c>
    </row>
    <row r="128" spans="1:14" ht="26.25" customHeight="1" x14ac:dyDescent="0.25">
      <c r="A128" s="20"/>
      <c r="B128" s="17" t="s">
        <v>12</v>
      </c>
      <c r="C128" s="222"/>
      <c r="D128" s="32">
        <v>48</v>
      </c>
      <c r="E128" s="142">
        <v>100</v>
      </c>
      <c r="F128" s="45">
        <f t="shared" si="23"/>
        <v>148</v>
      </c>
      <c r="G128" s="142">
        <v>0</v>
      </c>
      <c r="H128" s="142">
        <v>0</v>
      </c>
      <c r="I128" s="142">
        <f t="shared" si="21"/>
        <v>48</v>
      </c>
      <c r="J128" s="142">
        <f t="shared" si="22"/>
        <v>100</v>
      </c>
    </row>
    <row r="129" spans="1:10" ht="26.25" customHeight="1" x14ac:dyDescent="0.25">
      <c r="A129" s="20"/>
      <c r="B129" s="17" t="s">
        <v>70</v>
      </c>
      <c r="C129" s="222"/>
      <c r="D129" s="32">
        <v>0</v>
      </c>
      <c r="E129" s="142">
        <v>0</v>
      </c>
      <c r="F129" s="45">
        <f t="shared" si="23"/>
        <v>0</v>
      </c>
      <c r="G129" s="142">
        <v>0</v>
      </c>
      <c r="H129" s="142">
        <v>0</v>
      </c>
      <c r="I129" s="142">
        <f t="shared" si="21"/>
        <v>0</v>
      </c>
      <c r="J129" s="142">
        <f t="shared" si="22"/>
        <v>0</v>
      </c>
    </row>
    <row r="130" spans="1:10" ht="26.25" customHeight="1" x14ac:dyDescent="0.25">
      <c r="A130" s="20"/>
      <c r="B130" s="17" t="s">
        <v>71</v>
      </c>
      <c r="C130" s="222"/>
      <c r="D130" s="32">
        <v>0</v>
      </c>
      <c r="E130" s="142">
        <v>543</v>
      </c>
      <c r="F130" s="45">
        <f t="shared" si="23"/>
        <v>543</v>
      </c>
      <c r="G130" s="142">
        <v>0</v>
      </c>
      <c r="H130" s="142">
        <v>543</v>
      </c>
      <c r="I130" s="142">
        <f t="shared" si="21"/>
        <v>0</v>
      </c>
      <c r="J130" s="142">
        <f t="shared" si="22"/>
        <v>0</v>
      </c>
    </row>
    <row r="131" spans="1:10" ht="26.25" customHeight="1" x14ac:dyDescent="0.25">
      <c r="A131" s="20"/>
      <c r="B131" s="17" t="s">
        <v>43</v>
      </c>
      <c r="C131" s="222"/>
      <c r="D131" s="31">
        <v>5305</v>
      </c>
      <c r="E131" s="142">
        <v>12441</v>
      </c>
      <c r="F131" s="45">
        <f t="shared" si="23"/>
        <v>17746</v>
      </c>
      <c r="G131" s="31">
        <v>5305</v>
      </c>
      <c r="H131" s="142">
        <v>12441</v>
      </c>
      <c r="I131" s="142">
        <f t="shared" si="21"/>
        <v>0</v>
      </c>
      <c r="J131" s="142">
        <f t="shared" si="22"/>
        <v>0</v>
      </c>
    </row>
    <row r="132" spans="1:10" ht="26.25" customHeight="1" x14ac:dyDescent="0.25">
      <c r="A132" s="20"/>
      <c r="B132" s="164" t="s">
        <v>44</v>
      </c>
      <c r="C132" s="222"/>
      <c r="D132" s="166">
        <v>0</v>
      </c>
      <c r="E132" s="30">
        <v>35</v>
      </c>
      <c r="F132" s="45">
        <f t="shared" si="23"/>
        <v>35</v>
      </c>
      <c r="G132" s="166">
        <v>0</v>
      </c>
      <c r="H132" s="30">
        <v>35</v>
      </c>
      <c r="I132" s="30">
        <f t="shared" si="21"/>
        <v>0</v>
      </c>
      <c r="J132" s="30">
        <f t="shared" si="22"/>
        <v>0</v>
      </c>
    </row>
    <row r="133" spans="1:10" ht="26.25" customHeight="1" x14ac:dyDescent="0.25">
      <c r="A133" s="20"/>
      <c r="B133" s="17" t="s">
        <v>97</v>
      </c>
      <c r="C133" s="222"/>
      <c r="D133" s="31">
        <v>0</v>
      </c>
      <c r="E133" s="142">
        <v>0</v>
      </c>
      <c r="F133" s="45">
        <f t="shared" si="23"/>
        <v>0</v>
      </c>
      <c r="G133" s="142">
        <v>0</v>
      </c>
      <c r="H133" s="142">
        <v>0</v>
      </c>
      <c r="I133" s="142">
        <f t="shared" si="21"/>
        <v>0</v>
      </c>
      <c r="J133" s="142">
        <f t="shared" si="22"/>
        <v>0</v>
      </c>
    </row>
    <row r="134" spans="1:10" ht="26.25" customHeight="1" x14ac:dyDescent="0.25">
      <c r="A134" s="20"/>
      <c r="B134" s="17" t="s">
        <v>13</v>
      </c>
      <c r="C134" s="222"/>
      <c r="D134" s="31">
        <v>15</v>
      </c>
      <c r="E134" s="142">
        <v>2743</v>
      </c>
      <c r="F134" s="45">
        <f t="shared" si="23"/>
        <v>2758</v>
      </c>
      <c r="G134" s="31">
        <v>15</v>
      </c>
      <c r="H134" s="142">
        <v>2743</v>
      </c>
      <c r="I134" s="142">
        <f t="shared" si="21"/>
        <v>0</v>
      </c>
      <c r="J134" s="142">
        <f t="shared" si="22"/>
        <v>0</v>
      </c>
    </row>
    <row r="135" spans="1:10" ht="26.25" customHeight="1" x14ac:dyDescent="0.25">
      <c r="A135" s="20"/>
      <c r="B135" s="17" t="s">
        <v>14</v>
      </c>
      <c r="C135" s="222"/>
      <c r="D135" s="31">
        <v>98</v>
      </c>
      <c r="E135" s="142">
        <v>594</v>
      </c>
      <c r="F135" s="45">
        <f t="shared" si="23"/>
        <v>692</v>
      </c>
      <c r="G135" s="31">
        <v>98</v>
      </c>
      <c r="H135" s="142">
        <v>594</v>
      </c>
      <c r="I135" s="142">
        <f t="shared" si="21"/>
        <v>0</v>
      </c>
      <c r="J135" s="142">
        <f t="shared" si="22"/>
        <v>0</v>
      </c>
    </row>
    <row r="136" spans="1:10" ht="26.25" customHeight="1" x14ac:dyDescent="0.25">
      <c r="A136" s="20"/>
      <c r="B136" s="17" t="s">
        <v>15</v>
      </c>
      <c r="C136" s="222"/>
      <c r="D136" s="31">
        <v>451</v>
      </c>
      <c r="E136" s="142">
        <v>232</v>
      </c>
      <c r="F136" s="45">
        <f t="shared" si="23"/>
        <v>683</v>
      </c>
      <c r="G136" s="31">
        <v>451</v>
      </c>
      <c r="H136" s="142">
        <v>232</v>
      </c>
      <c r="I136" s="142">
        <f t="shared" si="21"/>
        <v>0</v>
      </c>
      <c r="J136" s="142">
        <f t="shared" si="22"/>
        <v>0</v>
      </c>
    </row>
    <row r="137" spans="1:10" ht="26.25" customHeight="1" thickBot="1" x14ac:dyDescent="0.3">
      <c r="A137" s="20"/>
      <c r="B137" s="18" t="s">
        <v>45</v>
      </c>
      <c r="C137" s="223"/>
      <c r="D137" s="158">
        <v>0</v>
      </c>
      <c r="E137" s="159">
        <v>0</v>
      </c>
      <c r="F137" s="45">
        <f t="shared" si="23"/>
        <v>0</v>
      </c>
      <c r="G137" s="159">
        <v>0</v>
      </c>
      <c r="H137" s="159">
        <v>0</v>
      </c>
      <c r="I137" s="159">
        <f t="shared" si="21"/>
        <v>0</v>
      </c>
      <c r="J137" s="159">
        <f t="shared" si="22"/>
        <v>0</v>
      </c>
    </row>
    <row r="138" spans="1:10" ht="38.25" customHeight="1" thickBot="1" x14ac:dyDescent="0.3">
      <c r="A138" s="20"/>
      <c r="B138" s="224" t="s">
        <v>113</v>
      </c>
      <c r="C138" s="224"/>
      <c r="D138" s="160">
        <f>SUM(D122:D137)</f>
        <v>6032</v>
      </c>
      <c r="E138" s="160">
        <f t="shared" ref="E138" si="24">SUM(E122:E137)</f>
        <v>17870</v>
      </c>
      <c r="F138" s="24">
        <f>E138+D138</f>
        <v>23902</v>
      </c>
      <c r="G138" s="160">
        <f>SUM(G122:G137)</f>
        <v>5984</v>
      </c>
      <c r="H138" s="160">
        <f>SUM(H122:H137)</f>
        <v>17770</v>
      </c>
      <c r="I138" s="160">
        <f>SUM(I122:I137)</f>
        <v>48</v>
      </c>
      <c r="J138" s="160">
        <f>SUM(J122:J137)</f>
        <v>100</v>
      </c>
    </row>
    <row r="139" spans="1:10" ht="22.5" customHeight="1" x14ac:dyDescent="0.25">
      <c r="A139" s="20"/>
      <c r="B139" s="171" t="s">
        <v>140</v>
      </c>
      <c r="C139" s="47"/>
      <c r="D139" s="38"/>
      <c r="E139" s="38"/>
    </row>
    <row r="140" spans="1:10" ht="27" customHeight="1" thickBot="1" x14ac:dyDescent="0.3">
      <c r="A140" s="20"/>
      <c r="B140" s="65"/>
      <c r="C140" s="47"/>
      <c r="D140" s="38"/>
      <c r="E140" s="38"/>
    </row>
    <row r="141" spans="1:10" ht="57" customHeight="1" thickBot="1" x14ac:dyDescent="0.3">
      <c r="A141" s="20"/>
      <c r="B141" s="88" t="s">
        <v>91</v>
      </c>
      <c r="C141" s="83" t="s">
        <v>60</v>
      </c>
      <c r="D141" s="84" t="s">
        <v>63</v>
      </c>
      <c r="E141" s="84" t="s">
        <v>65</v>
      </c>
      <c r="F141" s="84" t="s">
        <v>67</v>
      </c>
    </row>
    <row r="142" spans="1:10" ht="26.25" customHeight="1" x14ac:dyDescent="0.25">
      <c r="A142" s="20"/>
      <c r="B142" s="6" t="s">
        <v>98</v>
      </c>
      <c r="C142" s="213" t="s">
        <v>50</v>
      </c>
      <c r="D142" s="10">
        <v>10556</v>
      </c>
      <c r="E142" s="91">
        <f>1369+1081+1064+5702</f>
        <v>9216</v>
      </c>
      <c r="F142" s="89">
        <f>D142-E142</f>
        <v>1340</v>
      </c>
    </row>
    <row r="143" spans="1:10" ht="26.25" customHeight="1" x14ac:dyDescent="0.25">
      <c r="A143" s="20"/>
      <c r="B143" s="6" t="s">
        <v>99</v>
      </c>
      <c r="C143" s="214"/>
      <c r="D143" s="9">
        <v>90</v>
      </c>
      <c r="E143" s="92">
        <v>75</v>
      </c>
      <c r="F143" s="90">
        <f t="shared" ref="F143:F153" si="25">D143-E143</f>
        <v>15</v>
      </c>
    </row>
    <row r="144" spans="1:10" ht="26.25" customHeight="1" x14ac:dyDescent="0.25">
      <c r="A144" s="20"/>
      <c r="B144" s="6" t="s">
        <v>100</v>
      </c>
      <c r="C144" s="214"/>
      <c r="D144" s="11">
        <v>24</v>
      </c>
      <c r="E144" s="92">
        <f>12+3+4+2</f>
        <v>21</v>
      </c>
      <c r="F144" s="90">
        <f t="shared" si="25"/>
        <v>3</v>
      </c>
    </row>
    <row r="145" spans="1:12" ht="26.25" customHeight="1" x14ac:dyDescent="0.25">
      <c r="A145" s="20"/>
      <c r="B145" s="6" t="s">
        <v>9</v>
      </c>
      <c r="C145" s="214"/>
      <c r="D145" s="11">
        <v>92</v>
      </c>
      <c r="E145" s="92">
        <v>73</v>
      </c>
      <c r="F145" s="90">
        <f t="shared" si="25"/>
        <v>19</v>
      </c>
    </row>
    <row r="146" spans="1:12" ht="26.25" customHeight="1" x14ac:dyDescent="0.25">
      <c r="A146" s="20"/>
      <c r="B146" s="6" t="s">
        <v>10</v>
      </c>
      <c r="C146" s="214"/>
      <c r="D146" s="11">
        <v>3</v>
      </c>
      <c r="E146" s="92">
        <v>2</v>
      </c>
      <c r="F146" s="90">
        <f t="shared" si="25"/>
        <v>1</v>
      </c>
    </row>
    <row r="147" spans="1:12" ht="26.25" customHeight="1" x14ac:dyDescent="0.25">
      <c r="A147" s="20"/>
      <c r="B147" s="6" t="s">
        <v>11</v>
      </c>
      <c r="C147" s="214"/>
      <c r="D147" s="11">
        <v>9</v>
      </c>
      <c r="E147" s="92">
        <v>8</v>
      </c>
      <c r="F147" s="90">
        <f t="shared" si="25"/>
        <v>1</v>
      </c>
    </row>
    <row r="148" spans="1:12" ht="26.25" customHeight="1" x14ac:dyDescent="0.25">
      <c r="A148" s="20"/>
      <c r="B148" s="6" t="s">
        <v>101</v>
      </c>
      <c r="C148" s="214"/>
      <c r="D148" s="10">
        <v>617</v>
      </c>
      <c r="E148" s="92">
        <v>566</v>
      </c>
      <c r="F148" s="90">
        <f t="shared" si="25"/>
        <v>51</v>
      </c>
    </row>
    <row r="149" spans="1:12" ht="26.25" customHeight="1" x14ac:dyDescent="0.25">
      <c r="A149" s="20"/>
      <c r="B149" s="6" t="s">
        <v>14</v>
      </c>
      <c r="C149" s="214"/>
      <c r="D149" s="11">
        <v>62</v>
      </c>
      <c r="E149" s="92">
        <v>60</v>
      </c>
      <c r="F149" s="90">
        <f t="shared" si="25"/>
        <v>2</v>
      </c>
    </row>
    <row r="150" spans="1:12" ht="26.25" customHeight="1" x14ac:dyDescent="0.25">
      <c r="A150" s="20"/>
      <c r="B150" s="6" t="s">
        <v>104</v>
      </c>
      <c r="C150" s="214"/>
      <c r="D150" s="11">
        <v>0</v>
      </c>
      <c r="E150" s="92">
        <v>0</v>
      </c>
      <c r="F150" s="90">
        <v>0</v>
      </c>
    </row>
    <row r="151" spans="1:12" ht="26.25" customHeight="1" x14ac:dyDescent="0.25">
      <c r="A151" s="20"/>
      <c r="B151" s="6" t="s">
        <v>15</v>
      </c>
      <c r="C151" s="214"/>
      <c r="D151" s="11">
        <v>103</v>
      </c>
      <c r="E151" s="92">
        <v>102</v>
      </c>
      <c r="F151" s="90">
        <f t="shared" si="25"/>
        <v>1</v>
      </c>
    </row>
    <row r="152" spans="1:12" ht="26.25" customHeight="1" x14ac:dyDescent="0.25">
      <c r="A152" s="20"/>
      <c r="B152" s="15" t="s">
        <v>96</v>
      </c>
      <c r="C152" s="214"/>
      <c r="D152" s="12">
        <v>62</v>
      </c>
      <c r="E152" s="92">
        <v>60</v>
      </c>
      <c r="F152" s="90">
        <f t="shared" si="25"/>
        <v>2</v>
      </c>
    </row>
    <row r="153" spans="1:12" ht="26.25" customHeight="1" thickBot="1" x14ac:dyDescent="0.3">
      <c r="A153" s="20"/>
      <c r="B153" s="15" t="s">
        <v>102</v>
      </c>
      <c r="C153" s="214"/>
      <c r="D153" s="12">
        <v>49</v>
      </c>
      <c r="E153" s="92">
        <v>40</v>
      </c>
      <c r="F153" s="93">
        <f t="shared" si="25"/>
        <v>9</v>
      </c>
    </row>
    <row r="154" spans="1:12" ht="32.25" customHeight="1" thickBot="1" x14ac:dyDescent="0.3">
      <c r="A154" s="20"/>
      <c r="B154" s="215" t="s">
        <v>113</v>
      </c>
      <c r="C154" s="216"/>
      <c r="D154" s="24">
        <f>SUM(D142:D153)</f>
        <v>11667</v>
      </c>
      <c r="E154" s="24">
        <f>SUM(E142:E153)</f>
        <v>10223</v>
      </c>
      <c r="F154" s="24">
        <f>SUM(F142:F153)</f>
        <v>1444</v>
      </c>
      <c r="G154" s="46"/>
      <c r="H154" s="46"/>
    </row>
    <row r="155" spans="1:12" ht="21" customHeight="1" x14ac:dyDescent="0.25">
      <c r="A155" s="20"/>
      <c r="B155" s="172" t="s">
        <v>51</v>
      </c>
      <c r="C155" s="39"/>
      <c r="D155" s="39"/>
      <c r="E155" s="39"/>
      <c r="F155" s="39"/>
    </row>
    <row r="156" spans="1:12" ht="21" customHeight="1" thickBot="1" x14ac:dyDescent="0.3">
      <c r="A156" s="20"/>
      <c r="B156" s="48"/>
      <c r="C156" s="39"/>
      <c r="D156" s="39"/>
      <c r="E156" s="39"/>
      <c r="F156" s="39"/>
    </row>
    <row r="157" spans="1:12" ht="72" customHeight="1" thickBot="1" x14ac:dyDescent="0.3">
      <c r="A157" s="20"/>
      <c r="B157" s="83" t="s">
        <v>92</v>
      </c>
      <c r="C157" s="83" t="s">
        <v>62</v>
      </c>
      <c r="D157" s="84" t="s">
        <v>63</v>
      </c>
      <c r="E157" s="84" t="s">
        <v>64</v>
      </c>
      <c r="F157" s="84" t="s">
        <v>65</v>
      </c>
      <c r="G157" s="84" t="s">
        <v>66</v>
      </c>
      <c r="H157" s="84" t="s">
        <v>67</v>
      </c>
    </row>
    <row r="158" spans="1:12" ht="30.75" customHeight="1" x14ac:dyDescent="0.25">
      <c r="A158" s="20"/>
      <c r="B158" s="7" t="s">
        <v>52</v>
      </c>
      <c r="C158" s="74">
        <f t="shared" ref="C158:H158" si="26">C10</f>
        <v>926</v>
      </c>
      <c r="D158" s="33">
        <f t="shared" si="26"/>
        <v>531</v>
      </c>
      <c r="E158" s="43">
        <f t="shared" si="26"/>
        <v>799</v>
      </c>
      <c r="F158" s="43">
        <f t="shared" si="26"/>
        <v>455</v>
      </c>
      <c r="G158" s="43">
        <f t="shared" si="26"/>
        <v>127</v>
      </c>
      <c r="H158" s="40">
        <f t="shared" si="26"/>
        <v>76</v>
      </c>
      <c r="I158" s="57"/>
      <c r="J158" s="55"/>
      <c r="L158" s="55"/>
    </row>
    <row r="159" spans="1:12" ht="30.75" customHeight="1" x14ac:dyDescent="0.25">
      <c r="A159" s="20"/>
      <c r="B159" s="34" t="s">
        <v>1</v>
      </c>
      <c r="C159" s="75">
        <f t="shared" ref="C159:H159" si="27">C17</f>
        <v>545</v>
      </c>
      <c r="D159" s="42">
        <f>D17</f>
        <v>426</v>
      </c>
      <c r="E159" s="42">
        <f>E17</f>
        <v>484.0460526315789</v>
      </c>
      <c r="F159" s="42">
        <f>F17</f>
        <v>356</v>
      </c>
      <c r="G159" s="42">
        <f>G17</f>
        <v>60.953947368421055</v>
      </c>
      <c r="H159" s="59">
        <f t="shared" si="27"/>
        <v>70</v>
      </c>
      <c r="I159" s="56"/>
      <c r="J159" s="55"/>
      <c r="L159" s="55"/>
    </row>
    <row r="160" spans="1:12" ht="30.75" customHeight="1" x14ac:dyDescent="0.25">
      <c r="A160" s="20"/>
      <c r="B160" s="34" t="s">
        <v>2</v>
      </c>
      <c r="C160" s="75">
        <f t="shared" ref="C160:H160" si="28">C32</f>
        <v>15642</v>
      </c>
      <c r="D160" s="42">
        <f t="shared" si="28"/>
        <v>14666</v>
      </c>
      <c r="E160" s="42">
        <f t="shared" si="28"/>
        <v>13892.565789473683</v>
      </c>
      <c r="F160" s="42">
        <f t="shared" si="28"/>
        <v>13916</v>
      </c>
      <c r="G160" s="42">
        <f t="shared" si="28"/>
        <v>1749.4342105263147</v>
      </c>
      <c r="H160" s="59">
        <f t="shared" si="28"/>
        <v>750</v>
      </c>
      <c r="I160" s="58"/>
      <c r="J160" s="55"/>
      <c r="L160" s="55"/>
    </row>
    <row r="161" spans="1:12" ht="30.75" customHeight="1" x14ac:dyDescent="0.25">
      <c r="A161" s="20"/>
      <c r="B161" s="34" t="s">
        <v>4</v>
      </c>
      <c r="C161" s="75">
        <v>30000</v>
      </c>
      <c r="D161" s="42">
        <f>D83</f>
        <v>26710</v>
      </c>
      <c r="E161" s="42">
        <f>E83</f>
        <v>26644.736842105263</v>
      </c>
      <c r="F161" s="42">
        <f>F83</f>
        <v>25093</v>
      </c>
      <c r="G161" s="42">
        <f>G83</f>
        <v>3355.2631578947371</v>
      </c>
      <c r="H161" s="59">
        <f>H83</f>
        <v>1617</v>
      </c>
      <c r="I161" s="56"/>
      <c r="J161" s="55"/>
      <c r="L161" s="55"/>
    </row>
    <row r="162" spans="1:12" ht="30.75" customHeight="1" x14ac:dyDescent="0.25">
      <c r="A162" s="20"/>
      <c r="B162" s="6" t="s">
        <v>53</v>
      </c>
      <c r="C162" s="75">
        <v>60</v>
      </c>
      <c r="D162" s="42">
        <f>D74</f>
        <v>57</v>
      </c>
      <c r="E162" s="42">
        <f>E74</f>
        <v>53.289473684210527</v>
      </c>
      <c r="F162" s="42">
        <f>F74</f>
        <v>47</v>
      </c>
      <c r="G162" s="42">
        <f>G74</f>
        <v>7</v>
      </c>
      <c r="H162" s="59">
        <f>H74</f>
        <v>6</v>
      </c>
      <c r="I162" s="58"/>
      <c r="J162" s="55"/>
      <c r="L162" s="55"/>
    </row>
    <row r="163" spans="1:12" ht="30.75" customHeight="1" x14ac:dyDescent="0.25">
      <c r="A163" s="20"/>
      <c r="B163" s="6" t="s">
        <v>48</v>
      </c>
      <c r="C163" s="75">
        <f t="shared" ref="C163:H163" si="29">C98</f>
        <v>1100</v>
      </c>
      <c r="D163" s="42">
        <f t="shared" si="29"/>
        <v>878</v>
      </c>
      <c r="E163" s="42">
        <f t="shared" si="29"/>
        <v>976.97368421052647</v>
      </c>
      <c r="F163" s="42">
        <f t="shared" si="29"/>
        <v>778</v>
      </c>
      <c r="G163" s="42">
        <f t="shared" si="29"/>
        <v>123.02631578947353</v>
      </c>
      <c r="H163" s="59">
        <f t="shared" si="29"/>
        <v>100</v>
      </c>
      <c r="I163" s="58"/>
      <c r="J163" s="55"/>
      <c r="L163" s="55"/>
    </row>
    <row r="164" spans="1:12" ht="30.75" customHeight="1" x14ac:dyDescent="0.25">
      <c r="A164" s="20"/>
      <c r="B164" s="34" t="s">
        <v>5</v>
      </c>
      <c r="C164" s="75">
        <v>263</v>
      </c>
      <c r="D164" s="42">
        <f>D101</f>
        <v>309</v>
      </c>
      <c r="E164" s="42">
        <f>E101</f>
        <v>233.58552631578948</v>
      </c>
      <c r="F164" s="42">
        <f>F101</f>
        <v>274</v>
      </c>
      <c r="G164" s="42">
        <f>G101</f>
        <v>29.41447368421052</v>
      </c>
      <c r="H164" s="59">
        <f>H101</f>
        <v>35</v>
      </c>
      <c r="J164" s="55"/>
      <c r="L164" s="55"/>
    </row>
    <row r="165" spans="1:12" ht="30.75" customHeight="1" x14ac:dyDescent="0.25">
      <c r="A165" s="20"/>
      <c r="B165" s="6" t="s">
        <v>125</v>
      </c>
      <c r="C165" s="75">
        <f>C118</f>
        <v>6344</v>
      </c>
      <c r="D165" s="42">
        <f>D118</f>
        <v>9987</v>
      </c>
      <c r="E165" s="42">
        <f>G118</f>
        <v>5634.4736842105258</v>
      </c>
      <c r="F165" s="42">
        <f>H118</f>
        <v>9537</v>
      </c>
      <c r="G165" s="42">
        <f>J118</f>
        <v>709.52631578947341</v>
      </c>
      <c r="H165" s="59">
        <f>K118</f>
        <v>450</v>
      </c>
      <c r="J165" s="55"/>
      <c r="L165" s="55"/>
    </row>
    <row r="166" spans="1:12" ht="30.75" customHeight="1" thickBot="1" x14ac:dyDescent="0.3">
      <c r="A166" s="20"/>
      <c r="B166" s="27" t="s">
        <v>126</v>
      </c>
      <c r="C166" s="76" t="s">
        <v>50</v>
      </c>
      <c r="D166" s="49">
        <f>D138</f>
        <v>6032</v>
      </c>
      <c r="E166" s="49" t="s">
        <v>50</v>
      </c>
      <c r="F166" s="49">
        <f>G138</f>
        <v>5984</v>
      </c>
      <c r="G166" s="49" t="s">
        <v>50</v>
      </c>
      <c r="H166" s="50">
        <f>I138</f>
        <v>48</v>
      </c>
      <c r="J166" s="55"/>
      <c r="L166" s="55"/>
    </row>
    <row r="167" spans="1:12" x14ac:dyDescent="0.25">
      <c r="A167" s="20"/>
      <c r="B167" s="212" t="s">
        <v>51</v>
      </c>
      <c r="C167" s="212"/>
      <c r="D167" s="212"/>
      <c r="E167" s="36"/>
      <c r="L167" s="55"/>
    </row>
  </sheetData>
  <sortState xmlns:xlrd2="http://schemas.microsoft.com/office/spreadsheetml/2017/richdata2" ref="B123:C137">
    <sortCondition ref="B123:B137"/>
  </sortState>
  <mergeCells count="36">
    <mergeCell ref="G120:H120"/>
    <mergeCell ref="I120:J120"/>
    <mergeCell ref="B1:H1"/>
    <mergeCell ref="B19:C19"/>
    <mergeCell ref="B20:H20"/>
    <mergeCell ref="B5:D5"/>
    <mergeCell ref="B2:K2"/>
    <mergeCell ref="B3:K3"/>
    <mergeCell ref="B11:H11"/>
    <mergeCell ref="K103:L103"/>
    <mergeCell ref="G103:G104"/>
    <mergeCell ref="H103:I103"/>
    <mergeCell ref="J103:J104"/>
    <mergeCell ref="C35:C58"/>
    <mergeCell ref="E35:E57"/>
    <mergeCell ref="G35:G57"/>
    <mergeCell ref="B59:D59"/>
    <mergeCell ref="C61:C71"/>
    <mergeCell ref="E61:E71"/>
    <mergeCell ref="G61:G71"/>
    <mergeCell ref="B85:C85"/>
    <mergeCell ref="D103:F103"/>
    <mergeCell ref="B167:D167"/>
    <mergeCell ref="C142:C153"/>
    <mergeCell ref="B154:C154"/>
    <mergeCell ref="B33:D33"/>
    <mergeCell ref="B86:D86"/>
    <mergeCell ref="B72:D72"/>
    <mergeCell ref="C122:C137"/>
    <mergeCell ref="B138:C138"/>
    <mergeCell ref="C103:C104"/>
    <mergeCell ref="B103:B104"/>
    <mergeCell ref="B75:D75"/>
    <mergeCell ref="B120:B121"/>
    <mergeCell ref="C120:C121"/>
    <mergeCell ref="D120:F120"/>
  </mergeCells>
  <phoneticPr fontId="11" type="noConversion"/>
  <printOptions horizontalCentered="1"/>
  <pageMargins left="0.11811023622047245" right="0.11811023622047245" top="0.19685039370078741" bottom="0.19685039370078741" header="0.31496062992125984" footer="0.31496062992125984"/>
  <pageSetup paperSize="9" scale="46" firstPageNumber="0" fitToHeight="0" orientation="landscape" useFirstPageNumber="1" r:id="rId1"/>
  <rowBreaks count="6" manualBreakCount="6">
    <brk id="32" max="16383" man="1"/>
    <brk id="71" max="11" man="1"/>
    <brk id="101" max="11" man="1"/>
    <brk id="118" max="11" man="1"/>
    <brk id="139" max="11" man="1"/>
    <brk id="170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8F1C-7BD7-4BF2-B831-4DB5B647E134}">
  <dimension ref="A1:H61"/>
  <sheetViews>
    <sheetView showGridLines="0" tabSelected="1" view="pageBreakPreview" zoomScaleNormal="100" zoomScaleSheetLayoutView="100" workbookViewId="0">
      <selection activeCell="H23" sqref="H23"/>
    </sheetView>
  </sheetViews>
  <sheetFormatPr defaultColWidth="9" defaultRowHeight="15" x14ac:dyDescent="0.25"/>
  <cols>
    <col min="1" max="1" width="109.7109375" customWidth="1"/>
    <col min="2" max="2" width="18.28515625" bestFit="1" customWidth="1"/>
    <col min="3" max="3" width="17.140625" customWidth="1"/>
    <col min="4" max="4" width="9" hidden="1" customWidth="1"/>
    <col min="5" max="995" width="8.7109375" customWidth="1"/>
    <col min="996" max="1001" width="9" customWidth="1"/>
  </cols>
  <sheetData>
    <row r="1" spans="1:8" ht="61.5" customHeight="1" thickBot="1" x14ac:dyDescent="0.3">
      <c r="A1" s="263"/>
      <c r="B1" s="263"/>
      <c r="C1" s="263"/>
    </row>
    <row r="2" spans="1:8" ht="24.75" customHeight="1" thickBot="1" x14ac:dyDescent="0.3">
      <c r="A2" s="264" t="s">
        <v>0</v>
      </c>
      <c r="B2" s="265"/>
      <c r="C2" s="266"/>
    </row>
    <row r="3" spans="1:8" ht="24.75" customHeight="1" thickBot="1" x14ac:dyDescent="0.3">
      <c r="A3" s="267" t="s">
        <v>144</v>
      </c>
      <c r="B3" s="268"/>
      <c r="C3" s="269"/>
    </row>
    <row r="4" spans="1:8" ht="24" customHeight="1" x14ac:dyDescent="0.25">
      <c r="A4" s="174"/>
      <c r="B4" s="175" t="s">
        <v>145</v>
      </c>
      <c r="C4" s="176" t="s">
        <v>146</v>
      </c>
    </row>
    <row r="5" spans="1:8" ht="18.75" customHeight="1" x14ac:dyDescent="0.25">
      <c r="A5" s="177" t="s">
        <v>147</v>
      </c>
      <c r="B5" s="259" t="s">
        <v>148</v>
      </c>
      <c r="C5" s="178">
        <f>C6/C7</f>
        <v>0.66641865079365081</v>
      </c>
      <c r="D5" s="179" t="s">
        <v>149</v>
      </c>
    </row>
    <row r="6" spans="1:8" ht="18.95" customHeight="1" x14ac:dyDescent="0.25">
      <c r="A6" s="180" t="s">
        <v>150</v>
      </c>
      <c r="B6" s="259"/>
      <c r="C6" s="181">
        <v>2687</v>
      </c>
      <c r="D6" s="179"/>
      <c r="E6" s="270"/>
      <c r="H6" s="182"/>
    </row>
    <row r="7" spans="1:8" ht="18.95" customHeight="1" x14ac:dyDescent="0.25">
      <c r="A7" s="180" t="s">
        <v>151</v>
      </c>
      <c r="B7" s="259"/>
      <c r="C7" s="181">
        <v>4032</v>
      </c>
      <c r="E7" s="270"/>
    </row>
    <row r="8" spans="1:8" ht="18.95" customHeight="1" x14ac:dyDescent="0.25">
      <c r="A8" s="183" t="s">
        <v>152</v>
      </c>
      <c r="B8" s="260" t="s">
        <v>153</v>
      </c>
      <c r="C8" s="184">
        <f>C9/C10</f>
        <v>5.0602636534839922</v>
      </c>
      <c r="D8" s="179" t="s">
        <v>154</v>
      </c>
    </row>
    <row r="9" spans="1:8" ht="18.95" customHeight="1" x14ac:dyDescent="0.25">
      <c r="A9" s="180" t="s">
        <v>150</v>
      </c>
      <c r="B9" s="260"/>
      <c r="C9" s="181">
        <v>2687</v>
      </c>
    </row>
    <row r="10" spans="1:8" ht="18.95" customHeight="1" x14ac:dyDescent="0.25">
      <c r="A10" s="180" t="s">
        <v>155</v>
      </c>
      <c r="B10" s="260"/>
      <c r="C10" s="185">
        <v>531</v>
      </c>
    </row>
    <row r="11" spans="1:8" ht="18.95" customHeight="1" x14ac:dyDescent="0.25">
      <c r="A11" s="186" t="s">
        <v>156</v>
      </c>
      <c r="B11" s="254" t="s">
        <v>157</v>
      </c>
      <c r="C11" s="187">
        <f>C12*24</f>
        <v>60</v>
      </c>
      <c r="D11" s="179" t="s">
        <v>158</v>
      </c>
      <c r="E11" s="188"/>
    </row>
    <row r="12" spans="1:8" ht="18.95" customHeight="1" x14ac:dyDescent="0.25">
      <c r="A12" s="180" t="s">
        <v>159</v>
      </c>
      <c r="B12" s="254"/>
      <c r="C12" s="189">
        <v>2.5</v>
      </c>
      <c r="D12" s="188"/>
      <c r="E12" s="188"/>
    </row>
    <row r="13" spans="1:8" ht="18.95" customHeight="1" x14ac:dyDescent="0.25">
      <c r="A13" s="180" t="s">
        <v>160</v>
      </c>
      <c r="B13" s="254"/>
      <c r="C13" s="189">
        <v>66.64</v>
      </c>
      <c r="E13" s="188"/>
      <c r="F13" s="188"/>
    </row>
    <row r="14" spans="1:8" ht="18.95" customHeight="1" x14ac:dyDescent="0.25">
      <c r="A14" s="180" t="s">
        <v>161</v>
      </c>
      <c r="B14" s="254"/>
      <c r="C14" s="189">
        <v>5.0599999999999996</v>
      </c>
    </row>
    <row r="15" spans="1:8" ht="18.95" customHeight="1" x14ac:dyDescent="0.25">
      <c r="A15" s="183" t="s">
        <v>162</v>
      </c>
      <c r="B15" s="260" t="s">
        <v>163</v>
      </c>
      <c r="C15" s="190">
        <f>C16/C17</f>
        <v>3.430531732418525E-2</v>
      </c>
    </row>
    <row r="16" spans="1:8" ht="18.95" customHeight="1" x14ac:dyDescent="0.25">
      <c r="A16" s="191" t="s">
        <v>164</v>
      </c>
      <c r="B16" s="260"/>
      <c r="C16" s="185">
        <v>20</v>
      </c>
    </row>
    <row r="17" spans="1:4" ht="18.95" customHeight="1" x14ac:dyDescent="0.25">
      <c r="A17" s="192" t="s">
        <v>165</v>
      </c>
      <c r="B17" s="260"/>
      <c r="C17" s="185">
        <v>583</v>
      </c>
    </row>
    <row r="18" spans="1:4" ht="18.95" customHeight="1" x14ac:dyDescent="0.25">
      <c r="A18" s="193" t="s">
        <v>166</v>
      </c>
      <c r="B18" s="260" t="s">
        <v>167</v>
      </c>
      <c r="C18" s="190">
        <f>C19/C20</f>
        <v>0</v>
      </c>
    </row>
    <row r="19" spans="1:4" ht="18.95" customHeight="1" x14ac:dyDescent="0.25">
      <c r="A19" s="191" t="s">
        <v>168</v>
      </c>
      <c r="B19" s="260"/>
      <c r="C19" s="194">
        <v>0</v>
      </c>
    </row>
    <row r="20" spans="1:4" ht="18.95" customHeight="1" x14ac:dyDescent="0.25">
      <c r="A20" s="195" t="s">
        <v>169</v>
      </c>
      <c r="B20" s="261"/>
      <c r="C20" s="196">
        <v>95</v>
      </c>
    </row>
    <row r="21" spans="1:4" ht="18.95" customHeight="1" x14ac:dyDescent="0.25">
      <c r="A21" s="183" t="s">
        <v>170</v>
      </c>
      <c r="B21" s="262" t="s">
        <v>171</v>
      </c>
      <c r="C21" s="256" t="s">
        <v>172</v>
      </c>
    </row>
    <row r="22" spans="1:4" ht="18.95" customHeight="1" x14ac:dyDescent="0.25">
      <c r="A22" s="191" t="s">
        <v>173</v>
      </c>
      <c r="B22" s="262"/>
      <c r="C22" s="257"/>
    </row>
    <row r="23" spans="1:4" ht="18.95" customHeight="1" x14ac:dyDescent="0.25">
      <c r="A23" s="192" t="s">
        <v>174</v>
      </c>
      <c r="B23" s="262"/>
      <c r="C23" s="258"/>
      <c r="D23" s="1"/>
    </row>
    <row r="24" spans="1:4" ht="18.95" customHeight="1" x14ac:dyDescent="0.25">
      <c r="A24" s="193" t="s">
        <v>175</v>
      </c>
      <c r="B24" s="262" t="s">
        <v>176</v>
      </c>
      <c r="C24" s="190">
        <f>C25/C26</f>
        <v>3.3398821218074658E-2</v>
      </c>
    </row>
    <row r="25" spans="1:4" ht="18.95" customHeight="1" x14ac:dyDescent="0.25">
      <c r="A25" s="191" t="s">
        <v>177</v>
      </c>
      <c r="B25" s="262"/>
      <c r="C25" s="194">
        <v>17</v>
      </c>
    </row>
    <row r="26" spans="1:4" ht="18.95" customHeight="1" x14ac:dyDescent="0.25">
      <c r="A26" s="197" t="s">
        <v>178</v>
      </c>
      <c r="B26" s="262"/>
      <c r="C26" s="194">
        <v>509</v>
      </c>
    </row>
    <row r="27" spans="1:4" s="199" customFormat="1" ht="31.5" x14ac:dyDescent="0.25">
      <c r="A27" s="198" t="s">
        <v>179</v>
      </c>
      <c r="B27" s="255" t="s">
        <v>180</v>
      </c>
      <c r="C27" s="256" t="s">
        <v>181</v>
      </c>
    </row>
    <row r="28" spans="1:4" s="199" customFormat="1" ht="18.95" customHeight="1" x14ac:dyDescent="0.25">
      <c r="A28" s="200" t="s">
        <v>182</v>
      </c>
      <c r="B28" s="255"/>
      <c r="C28" s="257"/>
    </row>
    <row r="29" spans="1:4" s="199" customFormat="1" ht="18.95" customHeight="1" x14ac:dyDescent="0.25">
      <c r="A29" s="200" t="s">
        <v>183</v>
      </c>
      <c r="B29" s="255"/>
      <c r="C29" s="258"/>
    </row>
    <row r="30" spans="1:4" ht="31.5" x14ac:dyDescent="0.25">
      <c r="A30" s="201" t="s">
        <v>184</v>
      </c>
      <c r="B30" s="254" t="s">
        <v>185</v>
      </c>
      <c r="C30" s="202">
        <v>5.8000000000000003E-2</v>
      </c>
    </row>
    <row r="31" spans="1:4" ht="18.95" customHeight="1" x14ac:dyDescent="0.25">
      <c r="A31" s="203" t="s">
        <v>182</v>
      </c>
      <c r="B31" s="254"/>
      <c r="C31" s="194">
        <v>249</v>
      </c>
    </row>
    <row r="32" spans="1:4" ht="18.95" customHeight="1" x14ac:dyDescent="0.25">
      <c r="A32" s="203" t="s">
        <v>183</v>
      </c>
      <c r="B32" s="254"/>
      <c r="C32" s="204">
        <v>4289</v>
      </c>
    </row>
    <row r="33" spans="1:3" ht="18.95" customHeight="1" x14ac:dyDescent="0.25">
      <c r="A33" s="201" t="s">
        <v>186</v>
      </c>
      <c r="B33" s="259" t="s">
        <v>187</v>
      </c>
      <c r="C33" s="190">
        <f>C34/C35</f>
        <v>0.91904589808456816</v>
      </c>
    </row>
    <row r="34" spans="1:3" ht="18.95" customHeight="1" x14ac:dyDescent="0.25">
      <c r="A34" s="203" t="s">
        <v>188</v>
      </c>
      <c r="B34" s="259"/>
      <c r="C34" s="205">
        <v>5086</v>
      </c>
    </row>
    <row r="35" spans="1:3" ht="18.95" customHeight="1" x14ac:dyDescent="0.25">
      <c r="A35" s="203" t="s">
        <v>189</v>
      </c>
      <c r="B35" s="259"/>
      <c r="C35" s="205">
        <v>5534</v>
      </c>
    </row>
    <row r="36" spans="1:3" ht="31.5" x14ac:dyDescent="0.25">
      <c r="A36" s="201" t="s">
        <v>190</v>
      </c>
      <c r="B36" s="254" t="s">
        <v>191</v>
      </c>
      <c r="C36" s="190">
        <f>C37/C38</f>
        <v>1</v>
      </c>
    </row>
    <row r="37" spans="1:3" ht="18.95" customHeight="1" x14ac:dyDescent="0.25">
      <c r="A37" s="203" t="s">
        <v>192</v>
      </c>
      <c r="B37" s="254"/>
      <c r="C37" s="205">
        <v>32</v>
      </c>
    </row>
    <row r="38" spans="1:3" ht="18.95" customHeight="1" x14ac:dyDescent="0.25">
      <c r="A38" s="203" t="s">
        <v>193</v>
      </c>
      <c r="B38" s="254"/>
      <c r="C38" s="205">
        <v>32</v>
      </c>
    </row>
    <row r="39" spans="1:3" ht="31.5" x14ac:dyDescent="0.25">
      <c r="A39" s="201" t="s">
        <v>194</v>
      </c>
      <c r="B39" s="254" t="s">
        <v>191</v>
      </c>
      <c r="C39" s="190">
        <f>C40/C41</f>
        <v>1</v>
      </c>
    </row>
    <row r="40" spans="1:3" ht="18.95" customHeight="1" x14ac:dyDescent="0.25">
      <c r="A40" s="203" t="s">
        <v>195</v>
      </c>
      <c r="B40" s="254"/>
      <c r="C40" s="205">
        <v>32</v>
      </c>
    </row>
    <row r="41" spans="1:3" ht="18.95" customHeight="1" x14ac:dyDescent="0.25">
      <c r="A41" s="203" t="s">
        <v>196</v>
      </c>
      <c r="B41" s="254"/>
      <c r="C41" s="205">
        <v>32</v>
      </c>
    </row>
    <row r="42" spans="1:3" ht="18.95" customHeight="1" x14ac:dyDescent="0.25">
      <c r="A42" s="206" t="s">
        <v>197</v>
      </c>
      <c r="B42" s="251" t="s">
        <v>198</v>
      </c>
      <c r="C42" s="207">
        <f>C43/C44</f>
        <v>0.99461786867599566</v>
      </c>
    </row>
    <row r="43" spans="1:3" ht="18.95" customHeight="1" x14ac:dyDescent="0.25">
      <c r="A43" s="203" t="s">
        <v>199</v>
      </c>
      <c r="B43" s="252"/>
      <c r="C43" s="205">
        <v>924</v>
      </c>
    </row>
    <row r="44" spans="1:3" ht="18.95" customHeight="1" x14ac:dyDescent="0.25">
      <c r="A44" s="203" t="s">
        <v>200</v>
      </c>
      <c r="B44" s="253"/>
      <c r="C44" s="205">
        <v>929</v>
      </c>
    </row>
    <row r="45" spans="1:3" ht="18.95" customHeight="1" x14ac:dyDescent="0.25">
      <c r="A45" s="206" t="s">
        <v>201</v>
      </c>
      <c r="B45" s="254" t="s">
        <v>202</v>
      </c>
      <c r="C45" s="207">
        <v>5.0000000000000001E-4</v>
      </c>
    </row>
    <row r="46" spans="1:3" ht="18.95" customHeight="1" x14ac:dyDescent="0.25">
      <c r="A46" s="203" t="s">
        <v>203</v>
      </c>
      <c r="B46" s="254"/>
      <c r="C46" s="208">
        <v>573.87</v>
      </c>
    </row>
    <row r="47" spans="1:3" ht="18.95" customHeight="1" x14ac:dyDescent="0.25">
      <c r="A47" s="203" t="s">
        <v>204</v>
      </c>
      <c r="B47" s="254"/>
      <c r="C47" s="208">
        <v>1024320.87</v>
      </c>
    </row>
    <row r="48" spans="1:3" ht="18.95" customHeight="1" x14ac:dyDescent="0.25">
      <c r="A48" s="209" t="s">
        <v>205</v>
      </c>
      <c r="B48" s="251" t="s">
        <v>206</v>
      </c>
      <c r="C48" s="207">
        <v>0.97</v>
      </c>
    </row>
    <row r="49" spans="1:3" ht="18.95" customHeight="1" x14ac:dyDescent="0.25">
      <c r="A49" s="203" t="s">
        <v>207</v>
      </c>
      <c r="B49" s="252"/>
      <c r="C49" s="205">
        <v>314</v>
      </c>
    </row>
    <row r="50" spans="1:3" ht="18.95" customHeight="1" x14ac:dyDescent="0.25">
      <c r="A50" s="203" t="s">
        <v>208</v>
      </c>
      <c r="B50" s="253"/>
      <c r="C50" s="205">
        <v>324</v>
      </c>
    </row>
    <row r="51" spans="1:3" ht="18" customHeight="1" x14ac:dyDescent="0.25">
      <c r="A51" s="210"/>
    </row>
    <row r="52" spans="1:3" ht="23.25" customHeight="1" x14ac:dyDescent="0.25">
      <c r="A52" s="211" t="s">
        <v>209</v>
      </c>
    </row>
    <row r="53" spans="1:3" ht="21.75" customHeight="1" x14ac:dyDescent="0.25">
      <c r="A53" s="201" t="s">
        <v>210</v>
      </c>
      <c r="B53" s="251" t="s">
        <v>211</v>
      </c>
      <c r="C53" s="190">
        <f>C54/C55</f>
        <v>1</v>
      </c>
    </row>
    <row r="54" spans="1:3" ht="18.95" customHeight="1" x14ac:dyDescent="0.25">
      <c r="A54" s="203" t="s">
        <v>212</v>
      </c>
      <c r="B54" s="252"/>
      <c r="C54" s="205">
        <v>12</v>
      </c>
    </row>
    <row r="55" spans="1:3" ht="18.95" customHeight="1" x14ac:dyDescent="0.25">
      <c r="A55" s="203" t="s">
        <v>213</v>
      </c>
      <c r="B55" s="253"/>
      <c r="C55" s="205">
        <v>12</v>
      </c>
    </row>
    <row r="56" spans="1:3" ht="21.75" customHeight="1" x14ac:dyDescent="0.25">
      <c r="A56" s="201" t="s">
        <v>214</v>
      </c>
      <c r="B56" s="251" t="s">
        <v>211</v>
      </c>
      <c r="C56" s="190">
        <f>C57/C58</f>
        <v>1</v>
      </c>
    </row>
    <row r="57" spans="1:3" ht="18.95" customHeight="1" x14ac:dyDescent="0.25">
      <c r="A57" s="203" t="s">
        <v>215</v>
      </c>
      <c r="B57" s="252"/>
      <c r="C57" s="205">
        <v>30589</v>
      </c>
    </row>
    <row r="58" spans="1:3" ht="18.95" customHeight="1" x14ac:dyDescent="0.25">
      <c r="A58" s="203" t="s">
        <v>216</v>
      </c>
      <c r="B58" s="253"/>
      <c r="C58" s="205">
        <v>30589</v>
      </c>
    </row>
    <row r="59" spans="1:3" ht="31.5" customHeight="1" x14ac:dyDescent="0.25">
      <c r="A59" s="201" t="s">
        <v>217</v>
      </c>
      <c r="B59" s="251" t="s">
        <v>211</v>
      </c>
      <c r="C59" s="190">
        <f>C60/C61</f>
        <v>1</v>
      </c>
    </row>
    <row r="60" spans="1:3" ht="18.95" customHeight="1" x14ac:dyDescent="0.25">
      <c r="A60" s="203" t="s">
        <v>218</v>
      </c>
      <c r="B60" s="252"/>
      <c r="C60" s="205">
        <v>8</v>
      </c>
    </row>
    <row r="61" spans="1:3" ht="18.95" customHeight="1" x14ac:dyDescent="0.25">
      <c r="A61" s="203" t="s">
        <v>219</v>
      </c>
      <c r="B61" s="253"/>
      <c r="C61" s="205">
        <v>8</v>
      </c>
    </row>
  </sheetData>
  <mergeCells count="24">
    <mergeCell ref="E6:E7"/>
    <mergeCell ref="B8:B10"/>
    <mergeCell ref="B24:B26"/>
    <mergeCell ref="A1:C1"/>
    <mergeCell ref="A2:C2"/>
    <mergeCell ref="A3:C3"/>
    <mergeCell ref="B5:B7"/>
    <mergeCell ref="B11:B14"/>
    <mergeCell ref="B15:B17"/>
    <mergeCell ref="B18:B20"/>
    <mergeCell ref="B21:B23"/>
    <mergeCell ref="C21:C23"/>
    <mergeCell ref="B59:B61"/>
    <mergeCell ref="B27:B29"/>
    <mergeCell ref="C27:C29"/>
    <mergeCell ref="B30:B32"/>
    <mergeCell ref="B33:B35"/>
    <mergeCell ref="B36:B38"/>
    <mergeCell ref="B39:B41"/>
    <mergeCell ref="B42:B44"/>
    <mergeCell ref="B45:B47"/>
    <mergeCell ref="B48:B50"/>
    <mergeCell ref="B53:B55"/>
    <mergeCell ref="B56:B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useFirstPageNumber="1" r:id="rId1"/>
  <headerFooter>
    <oddFooter xml:space="preserve">&amp;CPágina &amp;P de &amp;N&amp;RCRER - Indicadores de Desempenho </oddFooter>
  </headerFooter>
  <rowBreaks count="2" manualBreakCount="2">
    <brk id="23" max="2" man="1"/>
    <brk id="5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Produção fixa</vt:lpstr>
      <vt:lpstr>Indicadores Desempenho</vt:lpstr>
      <vt:lpstr>'Indicadores Desempenho'!Area_de_impressao</vt:lpstr>
      <vt:lpstr>'Produção fixa'!Area_de_impressao</vt:lpstr>
      <vt:lpstr>'Produção fixa'!Titulos_de_impressao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Nicolau Martins de Oliveira Neto</cp:lastModifiedBy>
  <cp:revision>20</cp:revision>
  <cp:lastPrinted>2024-10-09T19:54:20Z</cp:lastPrinted>
  <dcterms:created xsi:type="dcterms:W3CDTF">2018-04-23T17:40:00Z</dcterms:created>
  <dcterms:modified xsi:type="dcterms:W3CDTF">2025-01-14T11:02:01Z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