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Prestação de contas\"/>
    </mc:Choice>
  </mc:AlternateContent>
  <xr:revisionPtr revIDLastSave="0" documentId="13_ncr:1_{F5F513DD-5305-46EC-A684-4804438CE1B4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INDICADOR DE PRODUÇÃO" sheetId="1" r:id="rId1"/>
    <sheet name="INDICADOR DE PRODUÇÃO (2)" sheetId="2" state="hidden" r:id="rId2"/>
    <sheet name="INDICADOR DE DESEMPENHO" sheetId="3" r:id="rId3"/>
  </sheets>
  <definedNames>
    <definedName name="_xlnm.Print_Area" localSheetId="2">'INDICADOR DE DESEMPENHO'!$B$2:$P$76</definedName>
    <definedName name="_xlnm.Print_Area" localSheetId="0">'INDICADOR DE PRODUÇÃO'!$B$2:$P$151</definedName>
    <definedName name="_xlnm.Print_Area" localSheetId="1">'INDICADOR DE PRODUÇÃO (2)'!$B$2:$U$107</definedName>
    <definedName name="Print_Titles" localSheetId="2">'INDICADOR DE DESEMPENHO'!$2:$4</definedName>
    <definedName name="Print_Titles" localSheetId="0">'INDICADOR DE PRODUÇÃO'!$2:$4</definedName>
    <definedName name="Print_Titles" localSheetId="1">'INDICADOR DE PRODUÇÃO (2)'!$2:$4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E104" i="1"/>
  <c r="E106" i="1"/>
  <c r="E99" i="1"/>
  <c r="E102" i="1"/>
  <c r="E41" i="1" l="1"/>
  <c r="E19" i="1" l="1"/>
  <c r="E39" i="1" l="1"/>
  <c r="E48" i="1"/>
  <c r="E43" i="1"/>
  <c r="E75" i="1" l="1"/>
  <c r="P55" i="3" l="1"/>
  <c r="O55" i="3"/>
  <c r="N55" i="3"/>
  <c r="M55" i="3"/>
  <c r="L55" i="3"/>
  <c r="K55" i="3"/>
  <c r="J55" i="3"/>
  <c r="I55" i="3"/>
  <c r="H55" i="3"/>
  <c r="G55" i="3"/>
  <c r="F55" i="3"/>
  <c r="P52" i="3"/>
  <c r="O52" i="3"/>
  <c r="N52" i="3"/>
  <c r="M52" i="3"/>
  <c r="L52" i="3"/>
  <c r="K52" i="3"/>
  <c r="J52" i="3"/>
  <c r="I52" i="3"/>
  <c r="H52" i="3"/>
  <c r="G52" i="3"/>
  <c r="F52" i="3"/>
  <c r="E52" i="3"/>
  <c r="P46" i="3"/>
  <c r="O46" i="3"/>
  <c r="N46" i="3"/>
  <c r="M46" i="3"/>
  <c r="L46" i="3"/>
  <c r="K46" i="3"/>
  <c r="J46" i="3"/>
  <c r="I46" i="3"/>
  <c r="H46" i="3"/>
  <c r="G46" i="3"/>
  <c r="F46" i="3"/>
  <c r="E46" i="3"/>
  <c r="P43" i="3"/>
  <c r="O43" i="3"/>
  <c r="N43" i="3"/>
  <c r="M43" i="3"/>
  <c r="L43" i="3"/>
  <c r="K43" i="3"/>
  <c r="J43" i="3"/>
  <c r="I43" i="3"/>
  <c r="H43" i="3"/>
  <c r="G43" i="3"/>
  <c r="F43" i="3"/>
  <c r="E43" i="3"/>
  <c r="P49" i="3"/>
  <c r="O49" i="3"/>
  <c r="N49" i="3"/>
  <c r="M49" i="3"/>
  <c r="L49" i="3"/>
  <c r="K49" i="3"/>
  <c r="J49" i="3"/>
  <c r="I49" i="3"/>
  <c r="H49" i="3"/>
  <c r="G49" i="3"/>
  <c r="F49" i="3"/>
  <c r="E49" i="3"/>
  <c r="F85" i="1" l="1"/>
  <c r="G85" i="1"/>
  <c r="H85" i="1"/>
  <c r="I85" i="1"/>
  <c r="J85" i="1"/>
  <c r="K85" i="1"/>
  <c r="L85" i="1"/>
  <c r="M85" i="1"/>
  <c r="N85" i="1"/>
  <c r="O85" i="1"/>
  <c r="P85" i="1"/>
  <c r="E85" i="1"/>
  <c r="F31" i="1"/>
  <c r="G31" i="1"/>
  <c r="H31" i="1"/>
  <c r="I31" i="1"/>
  <c r="J31" i="1"/>
  <c r="K31" i="1"/>
  <c r="L31" i="1"/>
  <c r="M31" i="1"/>
  <c r="N31" i="1"/>
  <c r="O31" i="1"/>
  <c r="P31" i="1"/>
  <c r="E31" i="1"/>
  <c r="F19" i="1"/>
  <c r="G19" i="1"/>
  <c r="H19" i="1"/>
  <c r="I19" i="1"/>
  <c r="J19" i="1"/>
  <c r="K19" i="1"/>
  <c r="L19" i="1"/>
  <c r="M19" i="1"/>
  <c r="N19" i="1"/>
  <c r="O19" i="1"/>
  <c r="P19" i="1"/>
  <c r="P12" i="1"/>
  <c r="F12" i="1"/>
  <c r="G12" i="1"/>
  <c r="H12" i="1"/>
  <c r="I12" i="1"/>
  <c r="J12" i="1"/>
  <c r="K12" i="1"/>
  <c r="L12" i="1"/>
  <c r="M12" i="1"/>
  <c r="N12" i="1"/>
  <c r="O12" i="1"/>
  <c r="E12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85" i="1"/>
  <c r="D75" i="1"/>
  <c r="D31" i="1"/>
  <c r="D19" i="1"/>
  <c r="D12" i="1"/>
  <c r="O9" i="3" l="1"/>
  <c r="O6" i="3"/>
  <c r="O50" i="1" l="1"/>
  <c r="N50" i="1" l="1"/>
  <c r="M50" i="1" l="1"/>
  <c r="L50" i="1" l="1"/>
  <c r="J59" i="1" l="1"/>
  <c r="I22" i="3" l="1"/>
  <c r="J22" i="3"/>
  <c r="K22" i="3"/>
  <c r="L22" i="3"/>
  <c r="M22" i="3"/>
  <c r="N22" i="3"/>
  <c r="O22" i="3"/>
  <c r="P22" i="3"/>
  <c r="I40" i="3"/>
  <c r="J40" i="3"/>
  <c r="K40" i="3"/>
  <c r="L40" i="3"/>
  <c r="M40" i="3"/>
  <c r="N40" i="3"/>
  <c r="O40" i="3"/>
  <c r="P40" i="3"/>
  <c r="I37" i="3"/>
  <c r="J37" i="3"/>
  <c r="K37" i="3"/>
  <c r="L37" i="3"/>
  <c r="M37" i="3"/>
  <c r="N37" i="3"/>
  <c r="O37" i="3"/>
  <c r="P37" i="3"/>
  <c r="I34" i="3"/>
  <c r="J34" i="3"/>
  <c r="K34" i="3"/>
  <c r="L34" i="3"/>
  <c r="M34" i="3"/>
  <c r="N34" i="3"/>
  <c r="O34" i="3"/>
  <c r="P34" i="3"/>
  <c r="I28" i="3"/>
  <c r="J28" i="3"/>
  <c r="K28" i="3"/>
  <c r="L28" i="3"/>
  <c r="M28" i="3"/>
  <c r="N28" i="3"/>
  <c r="O28" i="3"/>
  <c r="P28" i="3"/>
  <c r="I31" i="3"/>
  <c r="J31" i="3"/>
  <c r="K31" i="3"/>
  <c r="L31" i="3"/>
  <c r="M31" i="3"/>
  <c r="N31" i="3"/>
  <c r="O31" i="3"/>
  <c r="P31" i="3"/>
  <c r="I25" i="3"/>
  <c r="J25" i="3"/>
  <c r="K25" i="3"/>
  <c r="L25" i="3"/>
  <c r="M25" i="3"/>
  <c r="N25" i="3"/>
  <c r="O25" i="3"/>
  <c r="P25" i="3"/>
  <c r="I18" i="3"/>
  <c r="J18" i="3"/>
  <c r="K18" i="3"/>
  <c r="L18" i="3"/>
  <c r="M18" i="3"/>
  <c r="N18" i="3"/>
  <c r="O18" i="3"/>
  <c r="P18" i="3"/>
  <c r="I15" i="3"/>
  <c r="J15" i="3"/>
  <c r="K15" i="3"/>
  <c r="L15" i="3"/>
  <c r="M15" i="3"/>
  <c r="N15" i="3"/>
  <c r="O15" i="3"/>
  <c r="P15" i="3"/>
  <c r="J9" i="3"/>
  <c r="J12" i="3" s="1"/>
  <c r="K9" i="3"/>
  <c r="K12" i="3" s="1"/>
  <c r="L9" i="3"/>
  <c r="L12" i="3" s="1"/>
  <c r="M9" i="3"/>
  <c r="M12" i="3" s="1"/>
  <c r="N9" i="3"/>
  <c r="N12" i="3" s="1"/>
  <c r="O12" i="3"/>
  <c r="P9" i="3"/>
  <c r="P14" i="3" s="1"/>
  <c r="P12" i="3" s="1"/>
  <c r="J6" i="3"/>
  <c r="K6" i="3"/>
  <c r="L6" i="3"/>
  <c r="M6" i="3"/>
  <c r="N6" i="3"/>
  <c r="P6" i="3"/>
  <c r="I9" i="3"/>
  <c r="I12" i="3" s="1"/>
  <c r="I6" i="3"/>
  <c r="H22" i="3"/>
  <c r="H40" i="3"/>
  <c r="H37" i="3"/>
  <c r="H34" i="3"/>
  <c r="H28" i="3"/>
  <c r="H31" i="3"/>
  <c r="H25" i="3"/>
  <c r="H18" i="3"/>
  <c r="H15" i="3"/>
  <c r="H12" i="3"/>
  <c r="H9" i="3"/>
  <c r="H6" i="3"/>
  <c r="I59" i="1"/>
  <c r="K59" i="1"/>
  <c r="L59" i="1"/>
  <c r="M59" i="1"/>
  <c r="N59" i="1"/>
  <c r="O59" i="1"/>
  <c r="I50" i="1"/>
  <c r="J50" i="1"/>
  <c r="K50" i="1"/>
  <c r="P50" i="1"/>
  <c r="H59" i="1"/>
  <c r="H50" i="1"/>
  <c r="F6" i="3"/>
  <c r="G40" i="3" l="1"/>
  <c r="F40" i="3"/>
  <c r="E40" i="3"/>
  <c r="G22" i="3" l="1"/>
  <c r="F22" i="3"/>
  <c r="E22" i="3"/>
  <c r="E37" i="3"/>
  <c r="G37" i="3"/>
  <c r="F37" i="3"/>
  <c r="G34" i="3"/>
  <c r="F34" i="3"/>
  <c r="E34" i="3"/>
  <c r="G28" i="3"/>
  <c r="F28" i="3"/>
  <c r="E28" i="3"/>
  <c r="G31" i="3"/>
  <c r="F31" i="3"/>
  <c r="E31" i="3"/>
  <c r="G25" i="3"/>
  <c r="F25" i="3"/>
  <c r="E25" i="3"/>
  <c r="G18" i="3"/>
  <c r="F18" i="3"/>
  <c r="E18" i="3"/>
  <c r="G15" i="3"/>
  <c r="F15" i="3"/>
  <c r="E15" i="3"/>
  <c r="G9" i="3"/>
  <c r="F9" i="3"/>
  <c r="E9" i="3"/>
  <c r="G6" i="3"/>
  <c r="E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X42" i="2" s="1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X12" i="2" s="1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P59" i="1"/>
  <c r="G59" i="1"/>
  <c r="F59" i="1"/>
  <c r="E59" i="1"/>
  <c r="G50" i="1"/>
  <c r="E50" i="1"/>
  <c r="M73" i="2" l="1"/>
  <c r="X23" i="2"/>
  <c r="X26" i="2"/>
  <c r="X36" i="2"/>
  <c r="V35" i="2"/>
  <c r="X35" i="2" s="1"/>
  <c r="X37" i="2"/>
  <c r="X7" i="2"/>
  <c r="X9" i="2"/>
  <c r="X13" i="2"/>
  <c r="X28" i="2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0" i="2"/>
  <c r="V27" i="2"/>
  <c r="W38" i="2"/>
  <c r="V41" i="2"/>
  <c r="X41" i="2" s="1"/>
  <c r="W46" i="2"/>
  <c r="X45" i="2"/>
  <c r="G12" i="3"/>
  <c r="E12" i="3"/>
  <c r="F12" i="3"/>
  <c r="F50" i="1"/>
  <c r="W14" i="2"/>
  <c r="X16" i="2"/>
  <c r="X32" i="2"/>
  <c r="X40" i="2"/>
  <c r="X25" i="2"/>
  <c r="X21" i="2" l="1"/>
  <c r="V14" i="2"/>
  <c r="X27" i="2"/>
  <c r="V38" i="2"/>
  <c r="X38" i="2" s="1"/>
  <c r="V46" i="2"/>
  <c r="X46" i="2" s="1"/>
  <c r="X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Caroline Rodrigues dos Santos</author>
  </authors>
  <commentList>
    <comment ref="B4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Cirurgia Geral, consideram-se as consultas de Cirurgia Geral, Endoscopia Digestiva e Gastroenterologia.</t>
        </r>
      </text>
    </comment>
    <comment ref="B4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Cirurgia Vascular, consideram-se as consultas de Cirurgia vascular e Neurologia.</t>
        </r>
      </text>
    </comment>
    <comment ref="B4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Neurocirurgia, consideram-se as consultas de Neurocirurgia e Neurointervencionista</t>
        </r>
      </text>
    </comment>
    <comment ref="B48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Joanne Caroline Rodrigues dos Santos:</t>
        </r>
        <r>
          <rPr>
            <sz val="9"/>
            <color indexed="81"/>
            <rFont val="Segoe UI"/>
            <family val="2"/>
          </rPr>
          <t xml:space="preserve">
Para a especialidade de Pediatria, consideram-se as consultas de enfermaria pediátrica e cirurgia pediátrica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tc={00FF0063-003F-4DAC-8AFF-002C009500F3}</author>
    <author>tc={00B7005C-00E9-4394-8C7F-00B400A80027}</author>
  </authors>
  <commentList>
    <comment ref="B86" authorId="0" shapeId="0" xr:uid="{00000000-0006-0000-0100-00000100000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</text>
    </comment>
    <comment ref="B92" authorId="1" shapeId="0" xr:uid="{00000000-0006-0000-0100-00000200000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Bruna Gonçalves Queiroz</author>
  </authors>
  <commentList>
    <comment ref="H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No mês de abril, para o cálculo do ISL foi utilizado a % de ocupação desconsiderando os leitos extras.</t>
        </r>
      </text>
    </comment>
    <comment ref="I12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No mês de maio para o cálculo do ISL foi utilizado a % de ocupação desconsiderando os leitos extras.</t>
        </r>
      </text>
    </comment>
    <comment ref="K12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Bruna Gonçalves Queiroz:</t>
        </r>
        <r>
          <rPr>
            <sz val="9"/>
            <color indexed="81"/>
            <rFont val="Segoe UI"/>
            <family val="2"/>
          </rPr>
          <t xml:space="preserve">
Pa</t>
        </r>
        <r>
          <rPr>
            <sz val="10"/>
            <color indexed="81"/>
            <rFont val="Segoe UI"/>
            <family val="2"/>
          </rPr>
          <t>ra o cálculo do ISL foi utilizado a % de ocupação desconsiderando os leitos extras.</t>
        </r>
      </text>
    </comment>
  </commentList>
</comments>
</file>

<file path=xl/sharedStrings.xml><?xml version="1.0" encoding="utf-8"?>
<sst xmlns="http://schemas.openxmlformats.org/spreadsheetml/2006/main" count="724" uniqueCount="280">
  <si>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</si>
  <si>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</si>
  <si>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</si>
  <si>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</si>
  <si>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</si>
  <si>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</si>
  <si>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</si>
  <si>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</si>
  <si>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</si>
  <si>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</si>
  <si>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</si>
  <si>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</si>
  <si>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</si>
  <si>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</si>
  <si>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</si>
  <si>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</si>
  <si>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</si>
  <si>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</si>
  <si>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</si>
  <si>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</si>
  <si>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</si>
  <si>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</si>
  <si>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</si>
  <si>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</si>
  <si>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</si>
  <si>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</si>
  <si>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</si>
  <si>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</si>
  <si>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</si>
  <si>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</si>
  <si>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</si>
  <si>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</si>
  <si>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</si>
  <si>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</si>
  <si>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</si>
  <si>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</si>
  <si>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</si>
  <si>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</si>
  <si>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</si>
  <si>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</si>
  <si>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</si>
  <si>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</si>
  <si>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</si>
  <si>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</si>
  <si>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</si>
  <si>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</si>
  <si>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</si>
  <si>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</si>
  <si>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</si>
  <si>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</si>
  <si>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</si>
  <si>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</si>
  <si>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</si>
  <si>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</si>
  <si>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</si>
  <si>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</si>
  <si>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</si>
  <si>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</si>
  <si>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</si>
  <si>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</si>
  <si>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</si>
  <si>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</si>
  <si>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</si>
  <si>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</si>
  <si>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</si>
  <si>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</si>
  <si>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</si>
  <si>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</si>
  <si>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</si>
  <si>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</si>
  <si>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</si>
  <si>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</si>
  <si>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</si>
  <si>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</si>
  <si>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</si>
  <si>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</si>
  <si>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</si>
  <si>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</si>
  <si>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</si>
  <si>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</si>
  <si>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</si>
  <si>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</si>
  <si>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</si>
  <si>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</si>
  <si>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</si>
  <si>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</si>
  <si>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</si>
  <si>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</si>
  <si>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</si>
  <si>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</si>
  <si>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</si>
  <si>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</si>
  <si>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</si>
  <si>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</si>
  <si>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</si>
  <si>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</si>
  <si>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</si>
  <si>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</si>
  <si>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</si>
  <si>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</si>
  <si>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</si>
  <si>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</si>
  <si>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</si>
  <si>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</si>
  <si>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</si>
  <si>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</si>
  <si>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</si>
  <si>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</si>
  <si>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</si>
  <si>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</si>
  <si>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</si>
  <si>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</si>
  <si>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</si>
  <si>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</si>
  <si>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</si>
  <si>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Total de Pacientes-dia</t>
  </si>
  <si>
    <t>Total de leitos operacionais-dia do período</t>
  </si>
  <si>
    <t>Total de saídas no período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</si>
  <si>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</si>
  <si>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</si>
  <si>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</si>
  <si>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Número de paciente readmitidos entre 0 e 29 dias da última alta hospitalar</t>
  </si>
  <si>
    <t>Número total de Internações hospitalares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</si>
  <si>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</si>
  <si>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</si>
  <si>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</si>
  <si>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 xml:space="preserve">
≥ 70%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</si>
  <si>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</si>
  <si>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</si>
  <si>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</si>
  <si>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</si>
  <si>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</si>
  <si>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</si>
  <si>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</si>
  <si>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</si>
  <si>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1ª vez</t>
  </si>
  <si>
    <t>50 % Trimestral</t>
  </si>
  <si>
    <t>Tempo médio do processo de doação de sangue</t>
  </si>
  <si>
    <t>&lt; 60 minutos Mensal</t>
  </si>
  <si>
    <t xml:space="preserve">Percentual de satisfação de doadores de sangue </t>
  </si>
  <si>
    <t>≥ 95% Trimestral</t>
  </si>
  <si>
    <t>Índice de produção de hemocomponentes</t>
  </si>
  <si>
    <t>2,1 Trimestral</t>
  </si>
  <si>
    <t>Mapa</t>
  </si>
  <si>
    <r>
      <t>&lt;</t>
    </r>
    <r>
      <rPr>
        <b/>
        <sz val="12"/>
        <color rgb="FF00000A"/>
        <rFont val="Arial"/>
        <family val="2"/>
      </rPr>
      <t xml:space="preserve"> 8%</t>
    </r>
  </si>
  <si>
    <t>&gt; 80%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</si>
  <si>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</si>
  <si>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</si>
  <si>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</si>
  <si>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</si>
  <si>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</si>
  <si>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</si>
  <si>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</si>
  <si>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</si>
  <si>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</si>
  <si>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Cardiologia Pediátrica</t>
  </si>
  <si>
    <t>Julho</t>
  </si>
  <si>
    <t>*Nota: Os atendimentos sem classificação são ocasionados por indisponibilidade temporária do sistema e devido à gravidade do quadro clinico dos pacientes que são encaminhados diretamente para o box de emergência e centro cirúrgico.</t>
  </si>
  <si>
    <t xml:space="preserve"> Número de casos de DAEI digitadas (no período/mês)</t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</si>
  <si>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</si>
  <si>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</si>
  <si>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</si>
  <si>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t xml:space="preserve">Janeiro </t>
  </si>
  <si>
    <r>
      <t xml:space="preserve">ELABORADOR
</t>
    </r>
    <r>
      <rPr>
        <sz val="12"/>
        <color rgb="FF000000"/>
        <rFont val="Arial"/>
        <family val="2"/>
      </rPr>
      <t>Analista de Planejamento</t>
    </r>
  </si>
  <si>
    <t>&lt; 25%</t>
  </si>
  <si>
    <t>Produção Assistencial ANO: 2025</t>
  </si>
  <si>
    <t xml:space="preserve">Internação (Saídas Hospitalares) </t>
  </si>
  <si>
    <t>Clínica Cirúrgica (especialidades/geral)</t>
  </si>
  <si>
    <t>Clínica Cirúrgica (ortopedia/ trauma)</t>
  </si>
  <si>
    <t>Clínica Cardiológica</t>
  </si>
  <si>
    <t>Clínica Pediátria</t>
  </si>
  <si>
    <t>Enfermaria Queimados</t>
  </si>
  <si>
    <t>Meta Mensal</t>
  </si>
  <si>
    <t>Cirurgias Eletivas Realizadas</t>
  </si>
  <si>
    <t>Cirurgia eletiva hospitalar de alto giro</t>
  </si>
  <si>
    <t>Cirurgia eletiva hospitalar de média ou alta complexidade cardíacas adulto (com marcapasso)</t>
  </si>
  <si>
    <t>Cirurgia eletiva hospitalar de alto custo, com ou sem uso de OPME</t>
  </si>
  <si>
    <t>Cirurgias Eletivas Ofertadas</t>
  </si>
  <si>
    <t>Atendimento Ambulatorial</t>
  </si>
  <si>
    <t>Consultas médicas na atenção especializada</t>
  </si>
  <si>
    <t>Consultas multiprofissionais na atenção especializada</t>
  </si>
  <si>
    <t>Pequenos Procedimentos Ambulatoriais (faturamento via BPA)</t>
  </si>
  <si>
    <t>Consultas Médicas Especializadas - Detalhadas</t>
  </si>
  <si>
    <t>Angiologia/Endovascular</t>
  </si>
  <si>
    <t>Cardiologia Adulto (Cirúrgica, Cateterismo, Marcapasso, Angioplastia)</t>
  </si>
  <si>
    <t>Neurointervencionista</t>
  </si>
  <si>
    <t>Clinica Geral (egresso)</t>
  </si>
  <si>
    <t>Cirurgia CardioVascular (egresso)</t>
  </si>
  <si>
    <t>Cirurgia Geral (egresso)</t>
  </si>
  <si>
    <t>Cirurgia Vascular (egresso)</t>
  </si>
  <si>
    <t>Infectologia (egresso)</t>
  </si>
  <si>
    <t>Nefrologia (egresso)</t>
  </si>
  <si>
    <t>Neurocirurgia (egresso)</t>
  </si>
  <si>
    <t>Ortopedia e Traumatologia (egresso)</t>
  </si>
  <si>
    <t>Pediatria (egresso)</t>
  </si>
  <si>
    <t>Consultas Multiprofissionais Especializadas - Detalhadas</t>
  </si>
  <si>
    <t>Terapia Ocupacional</t>
  </si>
  <si>
    <t>HEMODINÂMICA</t>
  </si>
  <si>
    <t>Atendimentos do Serviço de Atenção Domiciliar</t>
  </si>
  <si>
    <t>SADT Externo (realizados)</t>
  </si>
  <si>
    <t>Colangiopancreatografia retrógrada endoscópica (CPRE) eletivo</t>
  </si>
  <si>
    <t>Ecocardiograma Transtorácico e estresse</t>
  </si>
  <si>
    <t>Teste ergométrico</t>
  </si>
  <si>
    <t>SADT Externo (ofertados)</t>
  </si>
  <si>
    <t>Meta Mensal antes AT HECAD</t>
  </si>
  <si>
    <t xml:space="preserve"> Após AT HECAD</t>
  </si>
  <si>
    <t>SADT INTERNO</t>
  </si>
  <si>
    <t>Anatomia Patológica</t>
  </si>
  <si>
    <t>Análises Clínicas</t>
  </si>
  <si>
    <t>Broncoscopia</t>
  </si>
  <si>
    <t>CPRE*</t>
  </si>
  <si>
    <t>Ecocardiograma</t>
  </si>
  <si>
    <t>Eletrocardiograma</t>
  </si>
  <si>
    <t>Endoscopia/Colonoscopia/Broncoscopia</t>
  </si>
  <si>
    <t>Raio x</t>
  </si>
  <si>
    <t>Tomografia</t>
  </si>
  <si>
    <t>Transplantes</t>
  </si>
  <si>
    <t>Transplante de Pele</t>
  </si>
  <si>
    <t>Transplante de Valva Cardíaca</t>
  </si>
  <si>
    <t>Especialidades para porta de entrada (urgência)</t>
  </si>
  <si>
    <t>Cirurgia Buco Maxilo Facial</t>
  </si>
  <si>
    <t>Cirurgia Urológica</t>
  </si>
  <si>
    <t>Cirurgia Vascular/Endovascular</t>
  </si>
  <si>
    <t>Clinica Médica</t>
  </si>
  <si>
    <t>Cardiologia Cirúrgica e Atendimento ao Infarto Agudo do Miocárdio</t>
  </si>
  <si>
    <t>Ortopédica/Traumatologia</t>
  </si>
  <si>
    <t>Serviço de Farmácia Hospitalar para Acompanhamento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</si>
  <si>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</si>
  <si>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</si>
  <si>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</si>
  <si>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t>AACR - Vermelho</t>
  </si>
  <si>
    <t>AACR - Laranja</t>
  </si>
  <si>
    <t>AACR - Amarelo</t>
  </si>
  <si>
    <t>AACR - Verde</t>
  </si>
  <si>
    <t>AACR – Branco ( sem Classificação)</t>
  </si>
  <si>
    <t>Clínica Geral</t>
  </si>
  <si>
    <t>Cirurgia Plástica</t>
  </si>
  <si>
    <t>Indicadores de Desempenho 2025</t>
  </si>
  <si>
    <r>
      <t>&gt;</t>
    </r>
    <r>
      <rPr>
        <b/>
        <sz val="12"/>
        <color rgb="FF00000A"/>
        <rFont val="Arial"/>
        <family val="2"/>
      </rPr>
      <t xml:space="preserve"> 90%</t>
    </r>
  </si>
  <si>
    <r>
      <t>&lt;</t>
    </r>
    <r>
      <rPr>
        <b/>
        <sz val="12"/>
        <color rgb="FF00000A"/>
        <rFont val="Arial"/>
        <family val="2"/>
      </rPr>
      <t xml:space="preserve"> 7 dias</t>
    </r>
  </si>
  <si>
    <t>Taxa de Ocupação Hospitalar</t>
  </si>
  <si>
    <t>Tempo Médio de Permanência Hospitalar (dias)</t>
  </si>
  <si>
    <t>Índice de Intervalo de Substituição de leito (horas)</t>
  </si>
  <si>
    <t>Taxa de Readmissão Hospitalar (em até 29 dias)</t>
  </si>
  <si>
    <t>Taxa de Readmissão em UTI (em até 48 horas)</t>
  </si>
  <si>
    <t>Percentual de exames de imagem com resultado liberado em até 72 horas</t>
  </si>
  <si>
    <t>Nº de exames de imagem liberados em até 72 horas</t>
  </si>
  <si>
    <t>Total de exames de imagem liberados no período</t>
  </si>
  <si>
    <t>Percentual de cirurgias eletivas realizadas com TMAT (Tempo máximo aceitável para tratamento) expirado (↓) para o segundo ano</t>
  </si>
  <si>
    <t xml:space="preserve">Percentual de Casos de Doenças/Agravos/Eventos de Notificação Compulsório Imediata (DAEI) Investigadas Oportunamente - até 48 horas da data da notificação </t>
  </si>
  <si>
    <t>Percentual de Casos de Doenças/Agravos/Eventos de Notificação Compulsório Imediata (DAEI) Digitadas Oportunamente - até 7 dias</t>
  </si>
  <si>
    <t>Percentual de Pacientes desospitalizados encaminhados para a rede de Atenção</t>
  </si>
  <si>
    <t>≥ 90%</t>
  </si>
  <si>
    <t>Número de pacientes desospitalizados encaminhados para a rede de atenção do seu município de residência</t>
  </si>
  <si>
    <t>total de pacientes que receberam alta</t>
  </si>
  <si>
    <t>Número de pacientes assistidos pelo SAD readmitidos em unidade hospitalar</t>
  </si>
  <si>
    <t>total de pacientes assistidos pelo SAD</t>
  </si>
  <si>
    <t>≤ 10%</t>
  </si>
  <si>
    <t>Taxa de readmissão hospitalar de pacientes assistidos pelo serviço de Atenção Domiciliar (SAD)</t>
  </si>
  <si>
    <t>Taxa de acurácia do estoque</t>
  </si>
  <si>
    <t>Quantitativo de itens de medicamentos em conformidade no estoque</t>
  </si>
  <si>
    <t>Quantidade total de itens em estoque</t>
  </si>
  <si>
    <t>≥ 95%</t>
  </si>
  <si>
    <t>Taxa de perda financeira por vencimento de medicamentos</t>
  </si>
  <si>
    <t>valor financeiro do total de medicamentos em estoque</t>
  </si>
  <si>
    <r>
      <t>&lt;</t>
    </r>
    <r>
      <rPr>
        <b/>
        <sz val="12"/>
        <color rgb="FF00000A"/>
        <rFont val="Arial"/>
        <family val="2"/>
      </rPr>
      <t xml:space="preserve"> 1%</t>
    </r>
  </si>
  <si>
    <t>Taxa de aceitabilidade das intervenções farmacêuticas</t>
  </si>
  <si>
    <t>Número de intervenções aceitas</t>
  </si>
  <si>
    <t>Número absoluto de intervenções registradas que requer aceitação</t>
  </si>
  <si>
    <t>≥ 85%</t>
  </si>
  <si>
    <t>Percentual de conformidade quanto a Qualidade dos hemocomponentes produzidos</t>
  </si>
  <si>
    <t>Percentual de inaptidão clínica de doadores</t>
  </si>
  <si>
    <t>Cirurgia eletiva hospitalar de média ou alta complexidade cardíacas neonatal e pediátrica</t>
  </si>
  <si>
    <t xml:space="preserve">Percentual de Suspensão de Cirurgias Programadas por Condições Operacionais </t>
  </si>
  <si>
    <t>Nº de cirurgias programadas</t>
  </si>
  <si>
    <t>Nº de cirurgias programadas suspensas</t>
  </si>
  <si>
    <t>Observações:</t>
  </si>
  <si>
    <t>Percentual de ocorrências de glosas no SIH</t>
  </si>
  <si>
    <t>Cirurgia Torácica (egresso)</t>
  </si>
  <si>
    <t>Plástica Queimados (egresso)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</si>
</sst>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%"/>
    <numFmt numFmtId="166" formatCode="#,##0_ ;\-#,##0\ "/>
    <numFmt numFmtId="167" formatCode="&quot;R$&quot;\ #,##0.00"/>
  </numFmts>
  <fonts count="42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1"/>
      <name val="Segoe UI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indexed="81"/>
      <name val="Segoe U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  <charset val="1"/>
    </font>
    <font>
      <b/>
      <sz val="12"/>
      <color rgb="FF333333"/>
      <name val="Arial"/>
      <family val="2"/>
      <charset val="1"/>
    </font>
    <font>
      <b/>
      <sz val="12"/>
      <color rgb="FFFF0000"/>
      <name val="Arial"/>
      <family val="2"/>
    </font>
    <font>
      <b/>
      <sz val="12"/>
      <color rgb="FF333333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sz val="12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4000"/>
        <bgColor rgb="FFE74C3C"/>
      </patternFill>
    </fill>
    <fill>
      <patternFill patternType="solid">
        <fgColor rgb="FFFF8000"/>
        <bgColor rgb="FFED7D31"/>
      </patternFill>
    </fill>
    <fill>
      <patternFill patternType="solid">
        <fgColor rgb="FFFFFF00"/>
        <bgColor rgb="FFFFF200"/>
      </patternFill>
    </fill>
    <fill>
      <patternFill patternType="solid">
        <fgColor rgb="FF00A933"/>
        <bgColor rgb="FF008000"/>
      </patternFill>
    </fill>
    <fill>
      <patternFill patternType="solid">
        <fgColor rgb="FF729FCF"/>
        <bgColor rgb="FF80808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/>
        <bgColor rgb="FFFFFFCC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19" fillId="0" borderId="0"/>
    <xf numFmtId="9" fontId="19" fillId="0" borderId="0" applyBorder="0" applyProtection="0"/>
    <xf numFmtId="9" fontId="19" fillId="0" borderId="0" applyBorder="0" applyProtection="0"/>
    <xf numFmtId="44" fontId="40" fillId="0" borderId="0" applyFont="0" applyFill="0" applyBorder="0" applyAlignment="0" applyProtection="0"/>
  </cellStyleXfs>
  <cellXfs count="6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19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3" fontId="3" fillId="6" borderId="28" xfId="0" applyNumberFormat="1" applyFont="1" applyFill="1" applyBorder="1" applyAlignment="1">
      <alignment horizontal="center" vertical="center" wrapText="1"/>
    </xf>
    <xf numFmtId="3" fontId="3" fillId="5" borderId="28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2" fillId="5" borderId="3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31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4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9" fontId="2" fillId="3" borderId="29" xfId="0" applyNumberFormat="1" applyFont="1" applyFill="1" applyBorder="1" applyAlignment="1">
      <alignment horizontal="center" vertical="center" wrapText="1"/>
    </xf>
    <xf numFmtId="10" fontId="3" fillId="0" borderId="31" xfId="2" applyNumberFormat="1" applyFont="1" applyBorder="1" applyAlignment="1">
      <alignment horizontal="center" vertical="center"/>
    </xf>
    <xf numFmtId="10" fontId="3" fillId="0" borderId="43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3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vertical="center" wrapText="1"/>
    </xf>
    <xf numFmtId="3" fontId="2" fillId="3" borderId="29" xfId="0" applyNumberFormat="1" applyFont="1" applyFill="1" applyBorder="1" applyAlignment="1">
      <alignment horizontal="center" vertical="center"/>
    </xf>
    <xf numFmtId="3" fontId="3" fillId="7" borderId="31" xfId="0" applyNumberFormat="1" applyFont="1" applyFill="1" applyBorder="1" applyAlignment="1">
      <alignment horizontal="center" vertical="center" wrapText="1"/>
    </xf>
    <xf numFmtId="9" fontId="3" fillId="0" borderId="31" xfId="2" applyFont="1" applyBorder="1" applyAlignment="1">
      <alignment horizontal="center" vertical="center"/>
    </xf>
    <xf numFmtId="10" fontId="3" fillId="8" borderId="31" xfId="2" applyNumberFormat="1" applyFont="1" applyFill="1" applyBorder="1" applyAlignment="1">
      <alignment horizontal="center" vertical="center"/>
    </xf>
    <xf numFmtId="10" fontId="3" fillId="8" borderId="43" xfId="2" applyNumberFormat="1" applyFont="1" applyFill="1" applyBorder="1" applyAlignment="1">
      <alignment horizontal="center" vertical="center"/>
    </xf>
    <xf numFmtId="9" fontId="3" fillId="0" borderId="31" xfId="2" applyFont="1" applyBorder="1" applyAlignment="1">
      <alignment vertical="center"/>
    </xf>
    <xf numFmtId="164" fontId="3" fillId="0" borderId="31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0" xfId="0" applyNumberFormat="1" applyFont="1" applyFill="1" applyBorder="1" applyAlignment="1">
      <alignment horizontal="center" vertical="center" wrapText="1"/>
    </xf>
    <xf numFmtId="9" fontId="3" fillId="8" borderId="44" xfId="2" applyFont="1" applyFill="1" applyBorder="1" applyAlignment="1">
      <alignment horizontal="center" vertical="center"/>
    </xf>
    <xf numFmtId="9" fontId="3" fillId="8" borderId="30" xfId="2" applyFont="1" applyFill="1" applyBorder="1" applyAlignment="1">
      <alignment horizontal="center" vertical="center"/>
    </xf>
    <xf numFmtId="9" fontId="3" fillId="0" borderId="44" xfId="2" applyFont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8" borderId="42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29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3" fontId="6" fillId="0" borderId="43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2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4" xfId="0" applyBorder="1"/>
    <xf numFmtId="0" fontId="2" fillId="3" borderId="27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13" xfId="0" applyBorder="1"/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29" xfId="0" applyNumberFormat="1" applyFont="1" applyFill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2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7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4" xfId="0" applyNumberFormat="1" applyFont="1" applyFill="1" applyBorder="1" applyAlignment="1">
      <alignment vertical="center" wrapText="1"/>
    </xf>
    <xf numFmtId="3" fontId="3" fillId="0" borderId="24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6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7" xfId="0" applyNumberFormat="1" applyFont="1" applyBorder="1" applyAlignment="1">
      <alignment vertical="center" wrapText="1"/>
    </xf>
    <xf numFmtId="3" fontId="3" fillId="0" borderId="40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10" fontId="1" fillId="0" borderId="27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0" xfId="0" applyNumberFormat="1" applyFont="1" applyFill="1" applyBorder="1" applyAlignment="1">
      <alignment vertical="center" wrapText="1"/>
    </xf>
    <xf numFmtId="3" fontId="3" fillId="5" borderId="29" xfId="0" applyNumberFormat="1" applyFont="1" applyFill="1" applyBorder="1" applyAlignment="1">
      <alignment vertical="center" wrapText="1"/>
    </xf>
    <xf numFmtId="9" fontId="3" fillId="0" borderId="40" xfId="2" applyFont="1" applyBorder="1" applyAlignment="1">
      <alignment vertical="center"/>
    </xf>
    <xf numFmtId="9" fontId="3" fillId="0" borderId="29" xfId="2" applyFont="1" applyBorder="1" applyAlignment="1">
      <alignment vertical="center"/>
    </xf>
    <xf numFmtId="164" fontId="3" fillId="0" borderId="40" xfId="2" applyNumberFormat="1" applyFont="1" applyBorder="1" applyAlignment="1">
      <alignment vertical="center"/>
    </xf>
    <xf numFmtId="164" fontId="3" fillId="0" borderId="29" xfId="2" applyNumberFormat="1" applyFont="1" applyBorder="1" applyAlignment="1">
      <alignment vertical="center"/>
    </xf>
    <xf numFmtId="10" fontId="3" fillId="0" borderId="31" xfId="2" applyNumberFormat="1" applyFont="1" applyBorder="1" applyAlignment="1">
      <alignment vertical="center"/>
    </xf>
    <xf numFmtId="3" fontId="6" fillId="0" borderId="47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48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10" fontId="16" fillId="12" borderId="13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10" borderId="13" xfId="0" applyNumberFormat="1" applyFont="1" applyFill="1" applyBorder="1" applyAlignment="1">
      <alignment horizontal="center" vertical="center"/>
    </xf>
    <xf numFmtId="2" fontId="8" fillId="9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0" fontId="3" fillId="8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3" borderId="28" xfId="0" applyFont="1" applyFill="1" applyBorder="1" applyAlignment="1">
      <alignment horizontal="center" vertical="center"/>
    </xf>
    <xf numFmtId="9" fontId="19" fillId="0" borderId="0" xfId="2"/>
    <xf numFmtId="3" fontId="3" fillId="0" borderId="10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0" fontId="3" fillId="13" borderId="13" xfId="0" applyNumberFormat="1" applyFont="1" applyFill="1" applyBorder="1" applyAlignment="1">
      <alignment horizontal="center" vertical="center"/>
    </xf>
    <xf numFmtId="3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2" fontId="3" fillId="13" borderId="13" xfId="0" applyNumberFormat="1" applyFont="1" applyFill="1" applyBorder="1" applyAlignment="1">
      <alignment horizontal="center" vertical="center"/>
    </xf>
    <xf numFmtId="4" fontId="3" fillId="8" borderId="13" xfId="0" applyNumberFormat="1" applyFont="1" applyFill="1" applyBorder="1" applyAlignment="1">
      <alignment horizontal="center" vertical="center"/>
    </xf>
    <xf numFmtId="4" fontId="3" fillId="13" borderId="13" xfId="0" applyNumberFormat="1" applyFont="1" applyFill="1" applyBorder="1" applyAlignment="1">
      <alignment horizontal="center" vertical="center"/>
    </xf>
    <xf numFmtId="10" fontId="3" fillId="8" borderId="40" xfId="2" applyNumberFormat="1" applyFont="1" applyFill="1" applyBorder="1" applyAlignment="1">
      <alignment horizontal="center" vertical="center"/>
    </xf>
    <xf numFmtId="10" fontId="3" fillId="13" borderId="31" xfId="2" applyNumberFormat="1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13" borderId="13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/>
    </xf>
    <xf numFmtId="10" fontId="3" fillId="8" borderId="28" xfId="0" applyNumberFormat="1" applyFont="1" applyFill="1" applyBorder="1" applyAlignment="1">
      <alignment horizontal="center" vertical="center"/>
    </xf>
    <xf numFmtId="10" fontId="3" fillId="0" borderId="28" xfId="0" applyNumberFormat="1" applyFont="1" applyBorder="1" applyAlignment="1">
      <alignment horizontal="center" vertical="center"/>
    </xf>
    <xf numFmtId="10" fontId="3" fillId="13" borderId="28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5" borderId="28" xfId="0" applyNumberFormat="1" applyFont="1" applyFill="1" applyBorder="1" applyAlignment="1">
      <alignment horizontal="center" vertical="center" wrapText="1"/>
    </xf>
    <xf numFmtId="3" fontId="3" fillId="7" borderId="19" xfId="0" applyNumberFormat="1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3" fillId="7" borderId="6" xfId="0" applyNumberFormat="1" applyFont="1" applyFill="1" applyBorder="1" applyAlignment="1">
      <alignment horizontal="center" vertical="center" wrapText="1"/>
    </xf>
    <xf numFmtId="3" fontId="11" fillId="9" borderId="54" xfId="0" applyNumberFormat="1" applyFont="1" applyFill="1" applyBorder="1" applyAlignment="1">
      <alignment horizontal="center" vertical="center" wrapText="1"/>
    </xf>
    <xf numFmtId="3" fontId="11" fillId="9" borderId="25" xfId="0" applyNumberFormat="1" applyFont="1" applyFill="1" applyBorder="1" applyAlignment="1">
      <alignment horizontal="center" vertical="center" wrapText="1"/>
    </xf>
    <xf numFmtId="9" fontId="3" fillId="8" borderId="3" xfId="2" applyFont="1" applyFill="1" applyBorder="1" applyAlignment="1">
      <alignment horizontal="center" vertical="center"/>
    </xf>
    <xf numFmtId="9" fontId="3" fillId="0" borderId="3" xfId="2" applyFont="1" applyBorder="1" applyAlignment="1">
      <alignment horizontal="center" vertical="center"/>
    </xf>
    <xf numFmtId="0" fontId="6" fillId="13" borderId="57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3" fontId="6" fillId="13" borderId="29" xfId="0" applyNumberFormat="1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/>
    </xf>
    <xf numFmtId="3" fontId="6" fillId="13" borderId="13" xfId="0" applyNumberFormat="1" applyFont="1" applyFill="1" applyBorder="1" applyAlignment="1">
      <alignment horizontal="center" vertical="center"/>
    </xf>
    <xf numFmtId="3" fontId="3" fillId="13" borderId="13" xfId="0" applyNumberFormat="1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1" fillId="0" borderId="61" xfId="0" applyFont="1" applyBorder="1"/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1" fillId="0" borderId="62" xfId="0" applyFont="1" applyBorder="1"/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1" fillId="0" borderId="66" xfId="0" applyFont="1" applyBorder="1"/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6" fillId="0" borderId="57" xfId="0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/>
    </xf>
    <xf numFmtId="0" fontId="3" fillId="13" borderId="28" xfId="0" applyFont="1" applyFill="1" applyBorder="1" applyAlignment="1">
      <alignment horizontal="center" vertical="center" wrapText="1"/>
    </xf>
    <xf numFmtId="3" fontId="6" fillId="13" borderId="37" xfId="0" applyNumberFormat="1" applyFont="1" applyFill="1" applyBorder="1" applyAlignment="1">
      <alignment horizontal="center" vertical="center" wrapText="1"/>
    </xf>
    <xf numFmtId="3" fontId="6" fillId="13" borderId="15" xfId="0" applyNumberFormat="1" applyFont="1" applyFill="1" applyBorder="1" applyAlignment="1">
      <alignment horizontal="center" vertical="center" wrapText="1"/>
    </xf>
    <xf numFmtId="3" fontId="6" fillId="13" borderId="31" xfId="0" applyNumberFormat="1" applyFont="1" applyFill="1" applyBorder="1" applyAlignment="1">
      <alignment horizontal="center" vertical="center" wrapText="1"/>
    </xf>
    <xf numFmtId="3" fontId="6" fillId="13" borderId="20" xfId="0" applyNumberFormat="1" applyFont="1" applyFill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/>
    </xf>
    <xf numFmtId="3" fontId="6" fillId="7" borderId="28" xfId="0" applyNumberFormat="1" applyFont="1" applyFill="1" applyBorder="1" applyAlignment="1">
      <alignment horizontal="center" vertical="center" wrapText="1"/>
    </xf>
    <xf numFmtId="3" fontId="3" fillId="13" borderId="20" xfId="0" applyNumberFormat="1" applyFont="1" applyFill="1" applyBorder="1" applyAlignment="1">
      <alignment horizontal="center" vertical="center" wrapText="1"/>
    </xf>
    <xf numFmtId="3" fontId="3" fillId="13" borderId="28" xfId="0" applyNumberFormat="1" applyFont="1" applyFill="1" applyBorder="1" applyAlignment="1">
      <alignment horizontal="center" vertical="center" wrapText="1"/>
    </xf>
    <xf numFmtId="9" fontId="3" fillId="13" borderId="3" xfId="2" applyFont="1" applyFill="1" applyBorder="1" applyAlignment="1">
      <alignment horizontal="center" vertical="center"/>
    </xf>
    <xf numFmtId="10" fontId="6" fillId="13" borderId="13" xfId="0" applyNumberFormat="1" applyFont="1" applyFill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0" fontId="29" fillId="0" borderId="0" xfId="0" applyFont="1"/>
    <xf numFmtId="49" fontId="3" fillId="0" borderId="1" xfId="0" applyNumberFormat="1" applyFont="1" applyBorder="1" applyAlignment="1">
      <alignment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6" fillId="13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3" fontId="3" fillId="5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13" borderId="0" xfId="0" applyNumberFormat="1" applyFont="1" applyFill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6" fillId="0" borderId="54" xfId="0" applyNumberFormat="1" applyFont="1" applyBorder="1" applyAlignment="1">
      <alignment horizontal="center" vertical="center" wrapText="1"/>
    </xf>
    <xf numFmtId="3" fontId="6" fillId="13" borderId="5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vertical="center"/>
    </xf>
    <xf numFmtId="0" fontId="3" fillId="13" borderId="2" xfId="0" applyFont="1" applyFill="1" applyBorder="1" applyAlignment="1">
      <alignment horizontal="center" vertical="center"/>
    </xf>
    <xf numFmtId="49" fontId="32" fillId="5" borderId="3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3" fillId="13" borderId="0" xfId="0" applyNumberFormat="1" applyFont="1" applyFill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0" fontId="30" fillId="17" borderId="13" xfId="0" applyFont="1" applyFill="1" applyBorder="1" applyAlignment="1">
      <alignment horizontal="center" vertical="center"/>
    </xf>
    <xf numFmtId="0" fontId="34" fillId="15" borderId="13" xfId="0" applyFont="1" applyFill="1" applyBorder="1" applyAlignment="1">
      <alignment horizontal="center" vertical="center"/>
    </xf>
    <xf numFmtId="9" fontId="33" fillId="0" borderId="10" xfId="0" applyNumberFormat="1" applyFont="1" applyBorder="1" applyAlignment="1">
      <alignment horizontal="center" vertical="center" wrapText="1"/>
    </xf>
    <xf numFmtId="9" fontId="33" fillId="0" borderId="13" xfId="0" applyNumberFormat="1" applyFont="1" applyBorder="1" applyAlignment="1">
      <alignment horizontal="center" vertical="center" wrapText="1"/>
    </xf>
    <xf numFmtId="0" fontId="31" fillId="15" borderId="27" xfId="0" applyFont="1" applyFill="1" applyBorder="1" applyAlignment="1">
      <alignment horizontal="center" vertical="center" wrapText="1"/>
    </xf>
    <xf numFmtId="0" fontId="31" fillId="15" borderId="0" xfId="0" applyFont="1" applyFill="1" applyAlignment="1">
      <alignment horizontal="center" vertical="center" wrapText="1"/>
    </xf>
    <xf numFmtId="9" fontId="33" fillId="0" borderId="0" xfId="0" applyNumberFormat="1" applyFont="1" applyAlignment="1">
      <alignment horizontal="center" vertical="center" wrapText="1"/>
    </xf>
    <xf numFmtId="3" fontId="3" fillId="5" borderId="0" xfId="0" applyNumberFormat="1" applyFont="1" applyFill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2" fillId="24" borderId="13" xfId="0" applyNumberFormat="1" applyFont="1" applyFill="1" applyBorder="1" applyAlignment="1">
      <alignment horizontal="center" vertical="center" wrapText="1"/>
    </xf>
    <xf numFmtId="3" fontId="2" fillId="12" borderId="13" xfId="0" applyNumberFormat="1" applyFont="1" applyFill="1" applyBorder="1" applyAlignment="1">
      <alignment horizontal="center" vertical="center" wrapText="1"/>
    </xf>
    <xf numFmtId="0" fontId="2" fillId="24" borderId="28" xfId="0" applyFont="1" applyFill="1" applyBorder="1" applyAlignment="1">
      <alignment horizontal="center" vertical="center"/>
    </xf>
    <xf numFmtId="3" fontId="2" fillId="24" borderId="13" xfId="0" applyNumberFormat="1" applyFont="1" applyFill="1" applyBorder="1" applyAlignment="1">
      <alignment horizontal="center" vertical="center"/>
    </xf>
    <xf numFmtId="3" fontId="2" fillId="16" borderId="13" xfId="0" applyNumberFormat="1" applyFont="1" applyFill="1" applyBorder="1" applyAlignment="1">
      <alignment horizontal="center" vertical="center" wrapText="1"/>
    </xf>
    <xf numFmtId="3" fontId="8" fillId="16" borderId="13" xfId="0" applyNumberFormat="1" applyFont="1" applyFill="1" applyBorder="1" applyAlignment="1">
      <alignment horizontal="center" vertical="center" wrapText="1"/>
    </xf>
    <xf numFmtId="0" fontId="35" fillId="16" borderId="13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Border="1" applyAlignment="1">
      <alignment vertical="center"/>
    </xf>
    <xf numFmtId="49" fontId="16" fillId="0" borderId="28" xfId="0" applyNumberFormat="1" applyFont="1" applyBorder="1" applyAlignment="1">
      <alignment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6" fillId="3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3" fontId="34" fillId="27" borderId="1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3" fontId="35" fillId="16" borderId="13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8" fillId="24" borderId="13" xfId="0" applyNumberFormat="1" applyFont="1" applyFill="1" applyBorder="1" applyAlignment="1">
      <alignment horizontal="center" vertical="center"/>
    </xf>
    <xf numFmtId="10" fontId="38" fillId="3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/>
    </xf>
    <xf numFmtId="10" fontId="2" fillId="16" borderId="10" xfId="0" applyNumberFormat="1" applyFont="1" applyFill="1" applyBorder="1" applyAlignment="1">
      <alignment horizontal="center" vertical="center"/>
    </xf>
    <xf numFmtId="10" fontId="3" fillId="0" borderId="40" xfId="2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8" fillId="13" borderId="13" xfId="0" applyNumberFormat="1" applyFont="1" applyFill="1" applyBorder="1" applyAlignment="1">
      <alignment horizontal="center" vertical="center" wrapText="1"/>
    </xf>
    <xf numFmtId="167" fontId="3" fillId="0" borderId="13" xfId="4" applyNumberFormat="1" applyFont="1" applyFill="1" applyBorder="1" applyAlignment="1">
      <alignment horizontal="center" vertical="center"/>
    </xf>
    <xf numFmtId="3" fontId="2" fillId="3" borderId="74" xfId="0" applyNumberFormat="1" applyFont="1" applyFill="1" applyBorder="1" applyAlignment="1">
      <alignment horizontal="center" vertical="center" wrapText="1"/>
    </xf>
    <xf numFmtId="3" fontId="41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1" fillId="25" borderId="1" xfId="0" applyFont="1" applyFill="1" applyBorder="1" applyAlignment="1">
      <alignment horizontal="center" vertical="center"/>
    </xf>
    <xf numFmtId="0" fontId="31" fillId="2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1" fillId="15" borderId="1" xfId="0" applyFont="1" applyFill="1" applyBorder="1" applyAlignment="1">
      <alignment horizontal="left" vertical="center" wrapText="1"/>
    </xf>
    <xf numFmtId="0" fontId="31" fillId="15" borderId="3" xfId="0" applyFont="1" applyFill="1" applyBorder="1" applyAlignment="1">
      <alignment horizontal="left" vertical="center" wrapText="1"/>
    </xf>
    <xf numFmtId="0" fontId="31" fillId="15" borderId="58" xfId="0" applyFont="1" applyFill="1" applyBorder="1" applyAlignment="1">
      <alignment horizontal="left" vertical="center" wrapText="1"/>
    </xf>
    <xf numFmtId="0" fontId="31" fillId="15" borderId="57" xfId="0" applyFont="1" applyFill="1" applyBorder="1" applyAlignment="1">
      <alignment horizontal="left" vertical="center" wrapText="1"/>
    </xf>
    <xf numFmtId="0" fontId="8" fillId="16" borderId="56" xfId="0" applyFont="1" applyFill="1" applyBorder="1" applyAlignment="1">
      <alignment horizontal="center" vertical="center" wrapText="1"/>
    </xf>
    <xf numFmtId="0" fontId="8" fillId="16" borderId="73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8" fillId="5" borderId="3" xfId="0" applyNumberFormat="1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3" borderId="50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left" vertical="center" wrapText="1"/>
    </xf>
    <xf numFmtId="0" fontId="31" fillId="25" borderId="1" xfId="0" applyFont="1" applyFill="1" applyBorder="1" applyAlignment="1">
      <alignment horizontal="center" vertical="center" wrapText="1"/>
    </xf>
    <xf numFmtId="0" fontId="31" fillId="25" borderId="2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left" vertical="center"/>
    </xf>
    <xf numFmtId="0" fontId="31" fillId="15" borderId="3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37" fillId="15" borderId="1" xfId="0" applyFont="1" applyFill="1" applyBorder="1" applyAlignment="1">
      <alignment horizontal="left" vertical="center" wrapText="1"/>
    </xf>
    <xf numFmtId="0" fontId="37" fillId="15" borderId="3" xfId="0" applyFont="1" applyFill="1" applyBorder="1" applyAlignment="1">
      <alignment horizontal="left" vertical="center" wrapText="1"/>
    </xf>
    <xf numFmtId="0" fontId="31" fillId="25" borderId="3" xfId="0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36" fillId="15" borderId="3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left" vertical="center" wrapText="1"/>
    </xf>
    <xf numFmtId="0" fontId="36" fillId="15" borderId="3" xfId="0" applyFont="1" applyFill="1" applyBorder="1" applyAlignment="1">
      <alignment horizontal="left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30" fillId="17" borderId="3" xfId="0" applyFont="1" applyFill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center" vertical="center" wrapText="1"/>
    </xf>
    <xf numFmtId="0" fontId="30" fillId="18" borderId="2" xfId="0" applyFont="1" applyFill="1" applyBorder="1" applyAlignment="1">
      <alignment horizontal="center" vertical="center" wrapText="1"/>
    </xf>
    <xf numFmtId="0" fontId="30" fillId="18" borderId="3" xfId="0" applyFont="1" applyFill="1" applyBorder="1" applyAlignment="1">
      <alignment horizontal="center" vertical="center" wrapText="1"/>
    </xf>
    <xf numFmtId="0" fontId="30" fillId="19" borderId="1" xfId="0" applyFont="1" applyFill="1" applyBorder="1" applyAlignment="1">
      <alignment horizontal="center" vertical="center" wrapText="1"/>
    </xf>
    <xf numFmtId="0" fontId="30" fillId="19" borderId="2" xfId="0" applyFont="1" applyFill="1" applyBorder="1" applyAlignment="1">
      <alignment horizontal="center" vertical="center" wrapText="1"/>
    </xf>
    <xf numFmtId="0" fontId="30" fillId="19" borderId="3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2" xfId="0" applyFont="1" applyFill="1" applyBorder="1" applyAlignment="1">
      <alignment horizontal="center" vertical="center" wrapText="1"/>
    </xf>
    <xf numFmtId="0" fontId="30" fillId="20" borderId="3" xfId="0" applyFont="1" applyFill="1" applyBorder="1" applyAlignment="1">
      <alignment horizontal="center" vertical="center" wrapText="1"/>
    </xf>
    <xf numFmtId="0" fontId="30" fillId="21" borderId="1" xfId="0" applyFont="1" applyFill="1" applyBorder="1" applyAlignment="1">
      <alignment horizontal="center" vertical="center" wrapText="1"/>
    </xf>
    <xf numFmtId="0" fontId="30" fillId="21" borderId="2" xfId="0" applyFont="1" applyFill="1" applyBorder="1" applyAlignment="1">
      <alignment horizontal="center" vertical="center" wrapText="1"/>
    </xf>
    <xf numFmtId="0" fontId="30" fillId="21" borderId="3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30" fillId="22" borderId="2" xfId="0" applyFont="1" applyFill="1" applyBorder="1" applyAlignment="1">
      <alignment horizontal="center" vertical="center" wrapText="1"/>
    </xf>
    <xf numFmtId="0" fontId="30" fillId="22" borderId="3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/>
    </xf>
    <xf numFmtId="0" fontId="21" fillId="15" borderId="2" xfId="0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 wrapText="1"/>
    </xf>
    <xf numFmtId="0" fontId="30" fillId="23" borderId="2" xfId="0" applyFont="1" applyFill="1" applyBorder="1" applyAlignment="1">
      <alignment horizontal="center" vertical="center" wrapText="1"/>
    </xf>
    <xf numFmtId="0" fontId="30" fillId="23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16" borderId="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26" borderId="1" xfId="0" applyFont="1" applyFill="1" applyBorder="1" applyAlignment="1">
      <alignment horizontal="center" vertical="center"/>
    </xf>
    <xf numFmtId="0" fontId="30" fillId="26" borderId="2" xfId="0" applyFont="1" applyFill="1" applyBorder="1" applyAlignment="1">
      <alignment horizontal="center" vertical="center"/>
    </xf>
    <xf numFmtId="0" fontId="30" fillId="26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1" fillId="18" borderId="1" xfId="0" applyFont="1" applyFill="1" applyBorder="1" applyAlignment="1">
      <alignment horizontal="center" vertical="center"/>
    </xf>
    <xf numFmtId="0" fontId="31" fillId="18" borderId="2" xfId="0" applyFont="1" applyFill="1" applyBorder="1" applyAlignment="1">
      <alignment horizontal="center" vertical="center"/>
    </xf>
    <xf numFmtId="0" fontId="31" fillId="18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2" xfId="0" applyNumberFormat="1" applyFont="1" applyFill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2" fillId="5" borderId="2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2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left" vertical="center" wrapText="1" inden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28" xfId="0" applyNumberFormat="1" applyFont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29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0" fontId="8" fillId="14" borderId="32" xfId="0" applyNumberFormat="1" applyFont="1" applyFill="1" applyBorder="1" applyAlignment="1">
      <alignment horizontal="left" vertical="center" wrapText="1"/>
    </xf>
    <xf numFmtId="10" fontId="8" fillId="14" borderId="55" xfId="0" applyNumberFormat="1" applyFont="1" applyFill="1" applyBorder="1" applyAlignment="1">
      <alignment horizontal="left" vertical="center" wrapText="1"/>
    </xf>
    <xf numFmtId="10" fontId="8" fillId="14" borderId="4" xfId="0" applyNumberFormat="1" applyFont="1" applyFill="1" applyBorder="1" applyAlignment="1">
      <alignment horizontal="left" vertical="center" wrapText="1"/>
    </xf>
    <xf numFmtId="10" fontId="8" fillId="14" borderId="6" xfId="0" applyNumberFormat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 wrapText="1"/>
    </xf>
    <xf numFmtId="10" fontId="3" fillId="0" borderId="13" xfId="0" applyNumberFormat="1" applyFont="1" applyBorder="1" applyAlignment="1">
      <alignment horizontal="right" vertical="center"/>
    </xf>
    <xf numFmtId="10" fontId="2" fillId="12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4" fillId="15" borderId="1" xfId="0" applyFont="1" applyFill="1" applyBorder="1" applyAlignment="1">
      <alignment horizontal="right" vertical="center" wrapText="1"/>
    </xf>
    <xf numFmtId="0" fontId="34" fillId="15" borderId="3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left" vertical="center" wrapText="1"/>
    </xf>
  </cellXfs>
  <cellStyles count="5">
    <cellStyle name="Moeda" xfId="4" builtinId="4"/>
    <cellStyle name="Normal" xfId="0" builtinId="0"/>
    <cellStyle name="Normal 2" xfId="1" xr:uid="{00000000-0005-0000-0000-000002000000}"/>
    <cellStyle name="Porcentagem" xfId="2" builtinId="5"/>
    <cellStyle name="Porcentagem 2" xfId="3" xr:uid="{00000000-0005-0000-0000-000004000000}"/>
  </cellStyles>
  <dxfs count="2"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0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18343" y="365126"/>
          <a:ext cx="5330032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14374" y="365919"/>
          <a:ext cx="4388078" cy="91122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2</xdr:col>
      <xdr:colOff>435429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54063" y="341313"/>
          <a:ext cx="3483429" cy="904875"/>
          <a:chOff x="5629955" y="287451"/>
          <a:chExt cx="3286125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09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Q1043"/>
  <sheetViews>
    <sheetView showGridLines="0" zoomScale="80" zoomScaleNormal="80" workbookViewId="0">
      <pane ySplit="1" topLeftCell="A150" activePane="bottomLeft" state="frozen"/>
      <selection activeCell="E6" sqref="E6"/>
      <selection pane="bottomLeft" activeCell="Q4" sqref="Q4"/>
    </sheetView>
  </sheetViews>
  <sheetFormatPr defaultColWidth="9.1796875" defaultRowHeight="15.5" x14ac:dyDescent="0.35"/>
  <cols>
    <col min="1" max="1" width="6.7265625" style="1" customWidth="1"/>
    <col min="2" max="2" width="57.81640625" style="2" customWidth="1"/>
    <col min="3" max="3" width="22" style="2" customWidth="1"/>
    <col min="4" max="4" width="22.54296875" style="2" customWidth="1"/>
    <col min="5" max="5" width="24.1796875" style="5" customWidth="1"/>
    <col min="6" max="9" width="18.7265625" style="5" hidden="1" customWidth="1"/>
    <col min="10" max="10" width="20" style="5" hidden="1" customWidth="1"/>
    <col min="11" max="11" width="21.54296875" style="5" hidden="1" customWidth="1"/>
    <col min="12" max="12" width="21" style="5" hidden="1" customWidth="1"/>
    <col min="13" max="14" width="17.81640625" style="5" hidden="1" customWidth="1"/>
    <col min="15" max="15" width="20.54296875" style="5" hidden="1" customWidth="1"/>
    <col min="16" max="16" width="19.81640625" style="5" hidden="1" customWidth="1"/>
    <col min="17" max="34" width="15.7265625" style="1" customWidth="1"/>
    <col min="35" max="1015" width="14.453125" style="1" customWidth="1"/>
    <col min="1016" max="16384" width="9.1796875" style="1"/>
  </cols>
  <sheetData>
    <row r="2" spans="2:32" ht="100" customHeight="1" x14ac:dyDescent="0.3">
      <c r="B2" s="434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6"/>
    </row>
    <row r="3" spans="2:32" ht="45.75" customHeight="1" x14ac:dyDescent="0.35">
      <c r="B3" s="437" t="s">
        <v>0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9"/>
      <c r="S3" s="8"/>
    </row>
    <row r="4" spans="2:32" ht="30" customHeight="1" x14ac:dyDescent="0.3">
      <c r="B4" s="440" t="s">
        <v>165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2"/>
    </row>
    <row r="5" spans="2:32" s="9" customFormat="1" ht="39.75" customHeight="1" x14ac:dyDescent="0.3">
      <c r="B5" s="443" t="s">
        <v>166</v>
      </c>
      <c r="C5" s="444"/>
      <c r="D5" s="333" t="s">
        <v>172</v>
      </c>
      <c r="E5" s="16" t="s">
        <v>162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156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AF5" s="20" t="s">
        <v>20</v>
      </c>
    </row>
    <row r="6" spans="2:32" ht="44.25" customHeight="1" x14ac:dyDescent="0.35">
      <c r="B6" s="482" t="s">
        <v>167</v>
      </c>
      <c r="C6" s="482"/>
      <c r="D6" s="22">
        <v>639</v>
      </c>
      <c r="E6" s="21">
        <v>671</v>
      </c>
      <c r="F6" s="28"/>
      <c r="G6" s="28"/>
      <c r="H6" s="29"/>
      <c r="I6" s="29"/>
      <c r="J6" s="29"/>
      <c r="K6" s="357"/>
      <c r="L6" s="29"/>
      <c r="M6" s="29"/>
      <c r="N6" s="29"/>
      <c r="O6" s="29"/>
      <c r="P6" s="29"/>
      <c r="Q6" s="31"/>
      <c r="R6" s="32"/>
      <c r="S6" s="32"/>
    </row>
    <row r="7" spans="2:32" ht="44.25" customHeight="1" x14ac:dyDescent="0.35">
      <c r="B7" s="482" t="s">
        <v>168</v>
      </c>
      <c r="C7" s="482"/>
      <c r="D7" s="22">
        <v>593</v>
      </c>
      <c r="E7" s="21">
        <v>454</v>
      </c>
      <c r="F7" s="28"/>
      <c r="G7" s="33"/>
      <c r="H7" s="29"/>
      <c r="I7" s="29"/>
      <c r="J7" s="29"/>
      <c r="K7" s="357"/>
      <c r="L7" s="29"/>
      <c r="M7" s="29"/>
      <c r="N7" s="29"/>
      <c r="O7" s="29"/>
      <c r="P7" s="29"/>
      <c r="Q7" s="31"/>
      <c r="R7" s="32"/>
      <c r="S7" s="32"/>
      <c r="T7" s="35"/>
      <c r="U7" s="35"/>
      <c r="V7" s="35"/>
      <c r="W7" s="35"/>
      <c r="X7" s="35"/>
      <c r="Y7" s="36"/>
    </row>
    <row r="8" spans="2:32" ht="44.25" customHeight="1" x14ac:dyDescent="0.35">
      <c r="B8" s="482" t="s">
        <v>169</v>
      </c>
      <c r="C8" s="482"/>
      <c r="D8" s="22">
        <v>306</v>
      </c>
      <c r="E8" s="21">
        <v>279</v>
      </c>
      <c r="F8" s="28"/>
      <c r="G8" s="33"/>
      <c r="H8" s="29"/>
      <c r="I8" s="29"/>
      <c r="J8" s="29"/>
      <c r="K8" s="357"/>
      <c r="L8" s="29"/>
      <c r="M8" s="29"/>
      <c r="N8" s="29"/>
      <c r="O8" s="29"/>
      <c r="P8" s="29"/>
      <c r="Q8" s="31"/>
      <c r="R8" s="32"/>
      <c r="S8" s="32"/>
      <c r="T8" s="34"/>
      <c r="U8" s="35"/>
      <c r="V8" s="35"/>
      <c r="W8" s="35"/>
      <c r="X8" s="35"/>
      <c r="Y8" s="36"/>
    </row>
    <row r="9" spans="2:32" ht="44.25" customHeight="1" x14ac:dyDescent="0.35">
      <c r="B9" s="482" t="s">
        <v>28</v>
      </c>
      <c r="C9" s="482"/>
      <c r="D9" s="22">
        <v>235</v>
      </c>
      <c r="E9" s="21">
        <v>319</v>
      </c>
      <c r="F9" s="28"/>
      <c r="G9" s="28"/>
      <c r="H9" s="29"/>
      <c r="I9" s="29"/>
      <c r="J9" s="29"/>
      <c r="K9" s="357"/>
      <c r="L9" s="29"/>
      <c r="M9" s="29"/>
      <c r="N9" s="29"/>
      <c r="O9" s="29"/>
      <c r="P9" s="29"/>
      <c r="Q9" s="31"/>
      <c r="R9" s="32"/>
      <c r="S9" s="32"/>
      <c r="T9" s="35"/>
      <c r="U9" s="35"/>
      <c r="V9" s="35"/>
      <c r="W9" s="35"/>
      <c r="X9" s="35"/>
      <c r="Y9" s="36"/>
    </row>
    <row r="10" spans="2:32" ht="44.25" customHeight="1" x14ac:dyDescent="0.35">
      <c r="B10" s="483" t="s">
        <v>170</v>
      </c>
      <c r="C10" s="483"/>
      <c r="D10" s="22">
        <v>135</v>
      </c>
      <c r="E10" s="21">
        <v>159</v>
      </c>
      <c r="F10" s="28"/>
      <c r="G10" s="28"/>
      <c r="H10" s="29"/>
      <c r="I10" s="29"/>
      <c r="J10" s="29"/>
      <c r="K10" s="357"/>
      <c r="L10" s="29"/>
      <c r="M10" s="29"/>
      <c r="N10" s="29"/>
      <c r="O10" s="29"/>
      <c r="P10" s="29"/>
      <c r="Q10" s="31"/>
      <c r="R10" s="32"/>
      <c r="S10" s="32"/>
      <c r="T10" s="36"/>
      <c r="U10" s="36"/>
      <c r="V10" s="36"/>
      <c r="W10" s="36"/>
      <c r="X10" s="36"/>
      <c r="Y10" s="36"/>
    </row>
    <row r="11" spans="2:32" ht="44.25" customHeight="1" x14ac:dyDescent="0.35">
      <c r="B11" s="483" t="s">
        <v>171</v>
      </c>
      <c r="C11" s="483"/>
      <c r="D11" s="22">
        <v>24</v>
      </c>
      <c r="E11" s="21">
        <v>78</v>
      </c>
      <c r="F11" s="38"/>
      <c r="G11" s="374"/>
      <c r="H11" s="375"/>
      <c r="I11" s="375"/>
      <c r="J11" s="375"/>
      <c r="K11" s="376"/>
      <c r="L11" s="375"/>
      <c r="M11" s="375"/>
      <c r="N11" s="375"/>
      <c r="O11" s="375"/>
      <c r="P11" s="375"/>
      <c r="Q11" s="31"/>
      <c r="R11" s="32"/>
      <c r="S11" s="32"/>
      <c r="T11" s="36"/>
      <c r="U11" s="36"/>
      <c r="V11" s="36"/>
      <c r="W11" s="36"/>
      <c r="X11" s="36"/>
      <c r="Y11" s="36"/>
    </row>
    <row r="12" spans="2:32" ht="44.25" customHeight="1" x14ac:dyDescent="0.35">
      <c r="B12" s="487" t="s">
        <v>83</v>
      </c>
      <c r="C12" s="487"/>
      <c r="D12" s="403">
        <f>SUM(D6:D11)</f>
        <v>1932</v>
      </c>
      <c r="E12" s="404">
        <f>SUM(E6:E11)</f>
        <v>1960</v>
      </c>
      <c r="F12" s="404">
        <f t="shared" ref="F12:O12" si="0">SUM(F6:F11)</f>
        <v>0</v>
      </c>
      <c r="G12" s="404">
        <f t="shared" si="0"/>
        <v>0</v>
      </c>
      <c r="H12" s="404">
        <f t="shared" si="0"/>
        <v>0</v>
      </c>
      <c r="I12" s="404">
        <f t="shared" si="0"/>
        <v>0</v>
      </c>
      <c r="J12" s="404">
        <f t="shared" si="0"/>
        <v>0</v>
      </c>
      <c r="K12" s="404">
        <f t="shared" si="0"/>
        <v>0</v>
      </c>
      <c r="L12" s="404">
        <f t="shared" si="0"/>
        <v>0</v>
      </c>
      <c r="M12" s="404">
        <f t="shared" si="0"/>
        <v>0</v>
      </c>
      <c r="N12" s="404">
        <f t="shared" si="0"/>
        <v>0</v>
      </c>
      <c r="O12" s="404">
        <f t="shared" si="0"/>
        <v>0</v>
      </c>
      <c r="P12" s="404">
        <f>SUM(P6:P11)</f>
        <v>0</v>
      </c>
      <c r="Q12" s="31"/>
      <c r="R12" s="32"/>
      <c r="S12" s="32"/>
      <c r="T12" s="36"/>
      <c r="U12" s="36"/>
      <c r="V12" s="36"/>
      <c r="W12" s="36"/>
      <c r="X12" s="36"/>
      <c r="Y12" s="36"/>
    </row>
    <row r="13" spans="2:32" ht="21.75" customHeight="1" x14ac:dyDescent="0.35">
      <c r="B13" s="369"/>
      <c r="C13" s="369"/>
      <c r="D13" s="377"/>
      <c r="E13" s="373"/>
      <c r="F13" s="373"/>
      <c r="G13" s="370"/>
      <c r="H13" s="371"/>
      <c r="I13" s="371"/>
      <c r="J13" s="371"/>
      <c r="K13" s="372"/>
      <c r="L13" s="371"/>
      <c r="M13" s="371"/>
      <c r="N13" s="371"/>
      <c r="O13" s="371"/>
      <c r="P13" s="371"/>
      <c r="Q13" s="31"/>
      <c r="R13" s="32"/>
      <c r="S13" s="32"/>
      <c r="T13" s="36"/>
      <c r="U13" s="36"/>
      <c r="V13" s="36"/>
      <c r="W13" s="36"/>
      <c r="X13" s="36"/>
      <c r="Y13" s="36"/>
    </row>
    <row r="14" spans="2:32" ht="36.75" customHeight="1" x14ac:dyDescent="0.3">
      <c r="B14" s="443" t="s">
        <v>173</v>
      </c>
      <c r="C14" s="444"/>
      <c r="D14" s="333" t="s">
        <v>172</v>
      </c>
      <c r="E14" s="16" t="s">
        <v>162</v>
      </c>
      <c r="F14" s="16" t="s">
        <v>7</v>
      </c>
      <c r="G14" s="16" t="s">
        <v>8</v>
      </c>
      <c r="H14" s="16" t="s">
        <v>9</v>
      </c>
      <c r="I14" s="16" t="s">
        <v>10</v>
      </c>
      <c r="J14" s="16" t="s">
        <v>11</v>
      </c>
      <c r="K14" s="16" t="s">
        <v>156</v>
      </c>
      <c r="L14" s="16" t="s">
        <v>15</v>
      </c>
      <c r="M14" s="16" t="s">
        <v>16</v>
      </c>
      <c r="N14" s="16" t="s">
        <v>17</v>
      </c>
      <c r="O14" s="16" t="s">
        <v>18</v>
      </c>
      <c r="P14" s="16" t="s">
        <v>19</v>
      </c>
    </row>
    <row r="15" spans="2:32" ht="42.75" customHeight="1" x14ac:dyDescent="0.3">
      <c r="B15" s="480" t="s">
        <v>174</v>
      </c>
      <c r="C15" s="481"/>
      <c r="D15" s="17">
        <v>120</v>
      </c>
      <c r="E15" s="21">
        <v>56</v>
      </c>
      <c r="F15" s="21"/>
      <c r="G15" s="21"/>
      <c r="H15" s="21"/>
      <c r="I15" s="21"/>
      <c r="J15" s="21"/>
      <c r="K15" s="331"/>
      <c r="L15" s="21"/>
      <c r="M15" s="21"/>
      <c r="N15" s="21"/>
      <c r="O15" s="21"/>
      <c r="P15" s="21"/>
    </row>
    <row r="16" spans="2:32" ht="42.75" customHeight="1" x14ac:dyDescent="0.35">
      <c r="B16" s="454" t="s">
        <v>175</v>
      </c>
      <c r="C16" s="455"/>
      <c r="D16" s="280">
        <v>80</v>
      </c>
      <c r="E16" s="311">
        <v>62</v>
      </c>
      <c r="F16" s="311"/>
      <c r="G16" s="311"/>
      <c r="H16" s="317"/>
      <c r="I16" s="317"/>
      <c r="J16" s="313"/>
      <c r="K16" s="359"/>
      <c r="L16" s="313"/>
      <c r="M16" s="313"/>
      <c r="N16" s="313"/>
      <c r="O16" s="313"/>
      <c r="P16" s="313"/>
      <c r="R16" s="8"/>
    </row>
    <row r="17" spans="2:38" ht="42.75" customHeight="1" x14ac:dyDescent="0.3">
      <c r="B17" s="484" t="s">
        <v>272</v>
      </c>
      <c r="C17" s="485"/>
      <c r="D17" s="419">
        <v>10</v>
      </c>
      <c r="E17" s="21">
        <v>18</v>
      </c>
      <c r="F17" s="21"/>
      <c r="G17" s="21"/>
      <c r="H17" s="25"/>
      <c r="I17" s="25"/>
      <c r="J17" s="25"/>
      <c r="K17" s="301"/>
      <c r="L17" s="25"/>
      <c r="M17" s="25"/>
      <c r="N17" s="25"/>
      <c r="O17" s="25"/>
      <c r="P17" s="25"/>
    </row>
    <row r="18" spans="2:38" ht="60" customHeight="1" x14ac:dyDescent="0.3">
      <c r="B18" s="454" t="s">
        <v>176</v>
      </c>
      <c r="C18" s="455"/>
      <c r="D18" s="53">
        <v>40</v>
      </c>
      <c r="E18" s="21">
        <v>40</v>
      </c>
      <c r="F18" s="21"/>
      <c r="G18" s="21"/>
      <c r="H18" s="21"/>
      <c r="I18" s="21"/>
      <c r="J18" s="21"/>
      <c r="K18" s="331"/>
      <c r="L18" s="21"/>
      <c r="M18" s="21"/>
      <c r="N18" s="21"/>
      <c r="O18" s="21"/>
      <c r="P18" s="21"/>
    </row>
    <row r="19" spans="2:38" ht="42.75" customHeight="1" x14ac:dyDescent="0.3">
      <c r="B19" s="478" t="s">
        <v>83</v>
      </c>
      <c r="C19" s="486"/>
      <c r="D19" s="405">
        <f t="shared" ref="D19:P19" si="1">SUM(D15:D18)</f>
        <v>250</v>
      </c>
      <c r="E19" s="404">
        <f t="shared" si="1"/>
        <v>176</v>
      </c>
      <c r="F19" s="404">
        <f t="shared" si="1"/>
        <v>0</v>
      </c>
      <c r="G19" s="404">
        <f t="shared" si="1"/>
        <v>0</v>
      </c>
      <c r="H19" s="404">
        <f t="shared" si="1"/>
        <v>0</v>
      </c>
      <c r="I19" s="404">
        <f t="shared" si="1"/>
        <v>0</v>
      </c>
      <c r="J19" s="404">
        <f t="shared" si="1"/>
        <v>0</v>
      </c>
      <c r="K19" s="404">
        <f t="shared" si="1"/>
        <v>0</v>
      </c>
      <c r="L19" s="404">
        <f t="shared" si="1"/>
        <v>0</v>
      </c>
      <c r="M19" s="404">
        <f t="shared" si="1"/>
        <v>0</v>
      </c>
      <c r="N19" s="404">
        <f t="shared" si="1"/>
        <v>0</v>
      </c>
      <c r="O19" s="404">
        <f t="shared" si="1"/>
        <v>0</v>
      </c>
      <c r="P19" s="404">
        <f t="shared" si="1"/>
        <v>0</v>
      </c>
    </row>
    <row r="20" spans="2:38" ht="17.25" customHeight="1" x14ac:dyDescent="0.3">
      <c r="B20" s="65"/>
      <c r="C20" s="66"/>
      <c r="D20" s="66"/>
      <c r="E20" s="67"/>
      <c r="F20" s="67"/>
      <c r="G20" s="66"/>
      <c r="H20" s="67"/>
      <c r="I20" s="67"/>
      <c r="J20" s="67"/>
      <c r="K20" s="358"/>
      <c r="L20" s="67"/>
      <c r="M20" s="67"/>
      <c r="N20" s="67"/>
      <c r="O20" s="67"/>
      <c r="P20" s="67"/>
      <c r="Q20" s="52"/>
    </row>
    <row r="21" spans="2:38" ht="36.75" customHeight="1" x14ac:dyDescent="0.3">
      <c r="B21" s="443" t="s">
        <v>177</v>
      </c>
      <c r="C21" s="444"/>
      <c r="D21" s="333" t="s">
        <v>172</v>
      </c>
      <c r="E21" s="16" t="s">
        <v>162</v>
      </c>
      <c r="F21" s="16" t="s">
        <v>7</v>
      </c>
      <c r="G21" s="16" t="s">
        <v>8</v>
      </c>
      <c r="H21" s="16" t="s">
        <v>9</v>
      </c>
      <c r="I21" s="16" t="s">
        <v>10</v>
      </c>
      <c r="J21" s="16" t="s">
        <v>11</v>
      </c>
      <c r="K21" s="16" t="s">
        <v>156</v>
      </c>
      <c r="L21" s="16" t="s">
        <v>15</v>
      </c>
      <c r="M21" s="16" t="s">
        <v>16</v>
      </c>
      <c r="N21" s="16" t="s">
        <v>17</v>
      </c>
      <c r="O21" s="16" t="s">
        <v>18</v>
      </c>
      <c r="P21" s="16" t="s">
        <v>19</v>
      </c>
    </row>
    <row r="22" spans="2:38" ht="42.75" customHeight="1" x14ac:dyDescent="0.3">
      <c r="B22" s="480" t="s">
        <v>174</v>
      </c>
      <c r="C22" s="481"/>
      <c r="D22" s="467"/>
      <c r="E22" s="21">
        <v>120</v>
      </c>
      <c r="F22" s="21"/>
      <c r="G22" s="21"/>
      <c r="H22" s="21"/>
      <c r="I22" s="21"/>
      <c r="J22" s="21"/>
      <c r="K22" s="331"/>
      <c r="L22" s="21"/>
      <c r="M22" s="21"/>
      <c r="N22" s="21"/>
      <c r="O22" s="21"/>
      <c r="P22" s="21"/>
      <c r="Q22" s="52"/>
    </row>
    <row r="23" spans="2:38" ht="42.75" customHeight="1" x14ac:dyDescent="0.35">
      <c r="B23" s="454" t="s">
        <v>175</v>
      </c>
      <c r="C23" s="455"/>
      <c r="D23" s="468"/>
      <c r="E23" s="311">
        <v>80</v>
      </c>
      <c r="F23" s="311"/>
      <c r="G23" s="311"/>
      <c r="H23" s="317"/>
      <c r="I23" s="317"/>
      <c r="J23" s="313"/>
      <c r="K23" s="359"/>
      <c r="L23" s="313"/>
      <c r="M23" s="313"/>
      <c r="N23" s="313"/>
      <c r="O23" s="313"/>
      <c r="P23" s="313"/>
      <c r="Q23" s="52"/>
      <c r="R23" s="8"/>
    </row>
    <row r="24" spans="2:38" ht="42.75" customHeight="1" x14ac:dyDescent="0.3">
      <c r="B24" s="484" t="s">
        <v>272</v>
      </c>
      <c r="C24" s="485"/>
      <c r="D24" s="468"/>
      <c r="E24" s="282">
        <v>10</v>
      </c>
      <c r="F24" s="21"/>
      <c r="G24" s="21"/>
      <c r="H24" s="25"/>
      <c r="I24" s="25"/>
      <c r="J24" s="25"/>
      <c r="K24" s="301"/>
      <c r="L24" s="25"/>
      <c r="M24" s="25"/>
      <c r="N24" s="25"/>
      <c r="O24" s="25"/>
      <c r="P24" s="25"/>
      <c r="Q24" s="52"/>
    </row>
    <row r="25" spans="2:38" ht="60" customHeight="1" x14ac:dyDescent="0.3">
      <c r="B25" s="454" t="s">
        <v>176</v>
      </c>
      <c r="C25" s="455"/>
      <c r="D25" s="469"/>
      <c r="E25" s="21">
        <v>40</v>
      </c>
      <c r="F25" s="21"/>
      <c r="G25" s="21"/>
      <c r="H25" s="21"/>
      <c r="I25" s="21"/>
      <c r="J25" s="21"/>
      <c r="K25" s="331"/>
      <c r="L25" s="21"/>
      <c r="M25" s="21"/>
      <c r="N25" s="21"/>
      <c r="O25" s="21"/>
      <c r="P25" s="21"/>
      <c r="Q25" s="52"/>
    </row>
    <row r="26" spans="2:38" ht="19.5" customHeight="1" x14ac:dyDescent="0.3">
      <c r="B26" s="379"/>
      <c r="C26" s="66"/>
      <c r="D26" s="66"/>
      <c r="E26" s="67"/>
      <c r="F26" s="67"/>
      <c r="G26" s="66"/>
      <c r="H26" s="67"/>
      <c r="I26" s="67"/>
      <c r="J26" s="67"/>
      <c r="K26" s="358"/>
      <c r="L26" s="67"/>
      <c r="M26" s="67"/>
      <c r="N26" s="67"/>
      <c r="O26" s="67"/>
      <c r="P26" s="67"/>
      <c r="Q26" s="52"/>
    </row>
    <row r="27" spans="2:38" ht="42.75" customHeight="1" x14ac:dyDescent="0.3">
      <c r="B27" s="443" t="s">
        <v>178</v>
      </c>
      <c r="C27" s="444"/>
      <c r="D27" s="333" t="s">
        <v>172</v>
      </c>
      <c r="E27" s="16" t="s">
        <v>162</v>
      </c>
      <c r="F27" s="16" t="s">
        <v>7</v>
      </c>
      <c r="G27" s="16" t="s">
        <v>8</v>
      </c>
      <c r="H27" s="16" t="s">
        <v>9</v>
      </c>
      <c r="I27" s="16" t="s">
        <v>10</v>
      </c>
      <c r="J27" s="16" t="s">
        <v>11</v>
      </c>
      <c r="K27" s="16" t="s">
        <v>156</v>
      </c>
      <c r="L27" s="16" t="s">
        <v>15</v>
      </c>
      <c r="M27" s="16" t="s">
        <v>16</v>
      </c>
      <c r="N27" s="16" t="s">
        <v>17</v>
      </c>
      <c r="O27" s="16" t="s">
        <v>18</v>
      </c>
      <c r="P27" s="16" t="s">
        <v>19</v>
      </c>
      <c r="Q27" s="52"/>
    </row>
    <row r="28" spans="2:38" ht="45" customHeight="1" x14ac:dyDescent="0.3">
      <c r="B28" s="480" t="s">
        <v>179</v>
      </c>
      <c r="C28" s="481"/>
      <c r="D28" s="295">
        <v>3115</v>
      </c>
      <c r="E28" s="21">
        <v>2887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52"/>
    </row>
    <row r="29" spans="2:38" ht="45" customHeight="1" x14ac:dyDescent="0.3">
      <c r="B29" s="480" t="s">
        <v>180</v>
      </c>
      <c r="C29" s="481"/>
      <c r="D29" s="295">
        <v>2175</v>
      </c>
      <c r="E29" s="21">
        <v>2148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52"/>
      <c r="AJ29" s="83"/>
      <c r="AK29" s="31"/>
      <c r="AL29" s="84"/>
    </row>
    <row r="30" spans="2:38" ht="40.5" customHeight="1" x14ac:dyDescent="0.3">
      <c r="B30" s="480" t="s">
        <v>181</v>
      </c>
      <c r="C30" s="481"/>
      <c r="D30" s="295">
        <v>680</v>
      </c>
      <c r="E30" s="21">
        <v>769</v>
      </c>
      <c r="F30" s="21"/>
      <c r="G30" s="21"/>
      <c r="H30" s="21"/>
      <c r="I30" s="21"/>
      <c r="J30" s="21"/>
      <c r="K30" s="331"/>
      <c r="L30" s="21"/>
      <c r="M30" s="21"/>
      <c r="N30" s="21"/>
      <c r="O30" s="21"/>
      <c r="P30" s="21"/>
      <c r="Q30" s="335"/>
      <c r="AK30" s="84"/>
    </row>
    <row r="31" spans="2:38" ht="40.5" customHeight="1" x14ac:dyDescent="0.3">
      <c r="B31" s="445" t="s">
        <v>83</v>
      </c>
      <c r="C31" s="446"/>
      <c r="D31" s="406">
        <f>SUM(D28:D30)</f>
        <v>5970</v>
      </c>
      <c r="E31" s="407">
        <f>SUM(E28:E30)</f>
        <v>5804</v>
      </c>
      <c r="F31" s="407">
        <f t="shared" ref="F31:P31" si="2">SUM(F28:F30)</f>
        <v>0</v>
      </c>
      <c r="G31" s="407">
        <f t="shared" si="2"/>
        <v>0</v>
      </c>
      <c r="H31" s="407">
        <f t="shared" si="2"/>
        <v>0</v>
      </c>
      <c r="I31" s="407">
        <f t="shared" si="2"/>
        <v>0</v>
      </c>
      <c r="J31" s="407">
        <f t="shared" si="2"/>
        <v>0</v>
      </c>
      <c r="K31" s="407">
        <f t="shared" si="2"/>
        <v>0</v>
      </c>
      <c r="L31" s="407">
        <f t="shared" si="2"/>
        <v>0</v>
      </c>
      <c r="M31" s="407">
        <f t="shared" si="2"/>
        <v>0</v>
      </c>
      <c r="N31" s="407">
        <f t="shared" si="2"/>
        <v>0</v>
      </c>
      <c r="O31" s="407">
        <f t="shared" si="2"/>
        <v>0</v>
      </c>
      <c r="P31" s="407">
        <f t="shared" si="2"/>
        <v>0</v>
      </c>
      <c r="Q31" s="335"/>
      <c r="AK31" s="84"/>
    </row>
    <row r="32" spans="2:38" ht="19.5" customHeight="1" x14ac:dyDescent="0.3">
      <c r="B32" s="294"/>
      <c r="C32" s="294"/>
      <c r="D32" s="294"/>
      <c r="E32" s="294"/>
      <c r="F32" s="294"/>
      <c r="G32" s="93"/>
      <c r="H32" s="294"/>
      <c r="I32" s="294"/>
      <c r="J32" s="294"/>
      <c r="K32" s="294"/>
      <c r="L32" s="294"/>
      <c r="M32" s="294"/>
      <c r="N32" s="294"/>
      <c r="O32" s="294"/>
      <c r="P32" s="294"/>
      <c r="Q32" s="52"/>
    </row>
    <row r="33" spans="2:37" s="9" customFormat="1" ht="42" customHeight="1" x14ac:dyDescent="0.3">
      <c r="B33" s="448" t="s">
        <v>182</v>
      </c>
      <c r="C33" s="449"/>
      <c r="D33" s="410" t="s">
        <v>172</v>
      </c>
      <c r="E33" s="16" t="s">
        <v>96</v>
      </c>
      <c r="F33" s="16" t="s">
        <v>7</v>
      </c>
      <c r="G33" s="16" t="s">
        <v>8</v>
      </c>
      <c r="H33" s="16" t="s">
        <v>9</v>
      </c>
      <c r="I33" s="16" t="s">
        <v>10</v>
      </c>
      <c r="J33" s="16" t="s">
        <v>11</v>
      </c>
      <c r="K33" s="16" t="s">
        <v>156</v>
      </c>
      <c r="L33" s="16" t="s">
        <v>15</v>
      </c>
      <c r="M33" s="16" t="s">
        <v>16</v>
      </c>
      <c r="N33" s="16" t="s">
        <v>17</v>
      </c>
      <c r="O33" s="16" t="s">
        <v>18</v>
      </c>
      <c r="P33" s="16" t="s">
        <v>19</v>
      </c>
      <c r="AK33" s="9" t="s">
        <v>68</v>
      </c>
    </row>
    <row r="34" spans="2:37" ht="27" customHeight="1" x14ac:dyDescent="0.3">
      <c r="B34" s="454" t="s">
        <v>183</v>
      </c>
      <c r="C34" s="477"/>
      <c r="D34" s="474">
        <v>3115</v>
      </c>
      <c r="E34" s="148">
        <v>0</v>
      </c>
      <c r="F34" s="148"/>
      <c r="G34" s="149"/>
      <c r="H34" s="325"/>
      <c r="I34" s="325"/>
      <c r="J34" s="325"/>
      <c r="K34" s="351"/>
      <c r="L34" s="325"/>
      <c r="M34" s="325"/>
      <c r="N34" s="325"/>
      <c r="O34" s="325"/>
      <c r="P34" s="325"/>
    </row>
    <row r="35" spans="2:37" ht="33" customHeight="1" x14ac:dyDescent="0.3">
      <c r="B35" s="454" t="s">
        <v>184</v>
      </c>
      <c r="C35" s="477"/>
      <c r="D35" s="475"/>
      <c r="E35" s="148">
        <v>212</v>
      </c>
      <c r="F35" s="148"/>
      <c r="G35" s="149"/>
      <c r="H35" s="326"/>
      <c r="I35" s="326"/>
      <c r="J35" s="326"/>
      <c r="K35" s="334"/>
      <c r="L35" s="326"/>
      <c r="M35" s="326"/>
      <c r="N35" s="326"/>
      <c r="O35" s="326"/>
      <c r="P35" s="326"/>
    </row>
    <row r="36" spans="2:37" ht="27" customHeight="1" x14ac:dyDescent="0.3">
      <c r="B36" s="454" t="s">
        <v>155</v>
      </c>
      <c r="C36" s="477"/>
      <c r="D36" s="475"/>
      <c r="E36" s="148">
        <v>51</v>
      </c>
      <c r="F36" s="148"/>
      <c r="G36" s="149"/>
      <c r="H36" s="304"/>
      <c r="I36" s="304"/>
      <c r="J36" s="304"/>
      <c r="K36" s="304"/>
      <c r="L36" s="304"/>
      <c r="M36" s="304"/>
      <c r="N36" s="304"/>
      <c r="O36" s="304"/>
      <c r="P36" s="304"/>
    </row>
    <row r="37" spans="2:37" ht="27" customHeight="1" x14ac:dyDescent="0.3">
      <c r="B37" s="454" t="s">
        <v>185</v>
      </c>
      <c r="C37" s="477"/>
      <c r="D37" s="475"/>
      <c r="E37" s="148">
        <v>0</v>
      </c>
      <c r="F37" s="148"/>
      <c r="G37" s="149"/>
      <c r="H37" s="304"/>
      <c r="I37" s="304"/>
      <c r="J37" s="304"/>
      <c r="K37" s="304"/>
      <c r="L37" s="304"/>
      <c r="M37" s="304"/>
      <c r="N37" s="304"/>
      <c r="O37" s="304"/>
      <c r="P37" s="304"/>
    </row>
    <row r="38" spans="2:37" ht="27" customHeight="1" x14ac:dyDescent="0.3">
      <c r="B38" s="454" t="s">
        <v>81</v>
      </c>
      <c r="C38" s="477"/>
      <c r="D38" s="475"/>
      <c r="E38" s="148">
        <v>349</v>
      </c>
      <c r="F38" s="327"/>
      <c r="G38" s="149"/>
      <c r="H38" s="304"/>
      <c r="I38" s="304"/>
      <c r="J38" s="304"/>
      <c r="K38" s="304"/>
      <c r="L38" s="304"/>
      <c r="M38" s="304"/>
      <c r="N38" s="304"/>
      <c r="O38" s="304"/>
      <c r="P38" s="304"/>
    </row>
    <row r="39" spans="2:37" ht="27" customHeight="1" x14ac:dyDescent="0.3">
      <c r="B39" s="454" t="s">
        <v>186</v>
      </c>
      <c r="C39" s="477"/>
      <c r="D39" s="475"/>
      <c r="E39" s="148">
        <f>34+1</f>
        <v>35</v>
      </c>
      <c r="F39" s="148"/>
      <c r="G39" s="149"/>
      <c r="H39" s="304"/>
      <c r="I39" s="304"/>
      <c r="J39" s="304"/>
      <c r="K39" s="304"/>
      <c r="L39" s="304"/>
      <c r="M39" s="304"/>
      <c r="N39" s="304"/>
      <c r="O39" s="304"/>
      <c r="P39" s="304"/>
    </row>
    <row r="40" spans="2:37" ht="27" customHeight="1" x14ac:dyDescent="0.3">
      <c r="B40" s="454" t="s">
        <v>187</v>
      </c>
      <c r="C40" s="477"/>
      <c r="D40" s="475"/>
      <c r="E40" s="148">
        <v>59</v>
      </c>
      <c r="F40" s="148"/>
      <c r="G40" s="149"/>
      <c r="H40" s="304"/>
      <c r="I40" s="304"/>
      <c r="J40" s="304"/>
      <c r="K40" s="304"/>
      <c r="L40" s="304"/>
      <c r="M40" s="304"/>
      <c r="N40" s="304"/>
      <c r="O40" s="304"/>
      <c r="P40" s="304"/>
    </row>
    <row r="41" spans="2:37" ht="27" customHeight="1" x14ac:dyDescent="0.3">
      <c r="B41" s="454" t="s">
        <v>188</v>
      </c>
      <c r="C41" s="477"/>
      <c r="D41" s="475"/>
      <c r="E41" s="148">
        <f>178+4+2</f>
        <v>184</v>
      </c>
      <c r="F41" s="148"/>
      <c r="G41" s="149"/>
      <c r="H41" s="304"/>
      <c r="I41" s="304"/>
      <c r="J41" s="304"/>
      <c r="K41" s="304"/>
      <c r="L41" s="304"/>
      <c r="M41" s="304"/>
      <c r="N41" s="304"/>
      <c r="O41" s="304"/>
      <c r="P41" s="304"/>
    </row>
    <row r="42" spans="2:37" ht="27" customHeight="1" x14ac:dyDescent="0.3">
      <c r="B42" s="454" t="s">
        <v>278</v>
      </c>
      <c r="C42" s="477"/>
      <c r="D42" s="475"/>
      <c r="E42" s="148">
        <v>18</v>
      </c>
      <c r="F42" s="148"/>
      <c r="G42" s="149"/>
      <c r="H42" s="304"/>
      <c r="I42" s="304"/>
      <c r="J42" s="304"/>
      <c r="K42" s="304"/>
      <c r="L42" s="304"/>
      <c r="M42" s="304"/>
      <c r="N42" s="304"/>
      <c r="O42" s="304"/>
      <c r="P42" s="304"/>
    </row>
    <row r="43" spans="2:37" ht="27" customHeight="1" x14ac:dyDescent="0.3">
      <c r="B43" s="454" t="s">
        <v>189</v>
      </c>
      <c r="C43" s="477"/>
      <c r="D43" s="475"/>
      <c r="E43" s="148">
        <f>160+15</f>
        <v>175</v>
      </c>
      <c r="F43" s="148"/>
      <c r="G43" s="149"/>
      <c r="H43" s="304"/>
      <c r="I43" s="304"/>
      <c r="J43" s="304"/>
      <c r="K43" s="304"/>
      <c r="L43" s="304"/>
      <c r="M43" s="304"/>
      <c r="N43" s="304"/>
      <c r="O43" s="304"/>
      <c r="P43" s="304"/>
    </row>
    <row r="44" spans="2:37" ht="27" customHeight="1" x14ac:dyDescent="0.3">
      <c r="B44" s="454" t="s">
        <v>190</v>
      </c>
      <c r="C44" s="477"/>
      <c r="D44" s="475"/>
      <c r="E44" s="148">
        <v>0</v>
      </c>
      <c r="F44" s="148"/>
      <c r="G44" s="149"/>
      <c r="H44" s="304"/>
      <c r="I44" s="304"/>
      <c r="J44" s="304"/>
      <c r="K44" s="304"/>
      <c r="L44" s="304"/>
      <c r="M44" s="304"/>
      <c r="N44" s="304"/>
      <c r="O44" s="304"/>
      <c r="P44" s="304"/>
    </row>
    <row r="45" spans="2:37" ht="27" customHeight="1" x14ac:dyDescent="0.3">
      <c r="B45" s="454" t="s">
        <v>191</v>
      </c>
      <c r="C45" s="477"/>
      <c r="D45" s="475"/>
      <c r="E45" s="148">
        <v>15</v>
      </c>
      <c r="F45" s="148"/>
      <c r="G45" s="149"/>
      <c r="H45" s="304"/>
      <c r="I45" s="304"/>
      <c r="J45" s="304"/>
      <c r="K45" s="304"/>
      <c r="L45" s="304"/>
      <c r="M45" s="304"/>
      <c r="N45" s="304"/>
      <c r="O45" s="304"/>
      <c r="P45" s="304"/>
    </row>
    <row r="46" spans="2:37" ht="27" customHeight="1" x14ac:dyDescent="0.3">
      <c r="B46" s="454" t="s">
        <v>192</v>
      </c>
      <c r="C46" s="477"/>
      <c r="D46" s="475"/>
      <c r="E46" s="148">
        <v>39</v>
      </c>
      <c r="F46" s="148"/>
      <c r="G46" s="149"/>
      <c r="H46" s="304"/>
      <c r="I46" s="304"/>
      <c r="J46" s="304"/>
      <c r="K46" s="304"/>
      <c r="L46" s="304"/>
      <c r="M46" s="304"/>
      <c r="N46" s="304"/>
      <c r="O46" s="304"/>
      <c r="P46" s="304"/>
    </row>
    <row r="47" spans="2:37" ht="27" customHeight="1" x14ac:dyDescent="0.3">
      <c r="B47" s="454" t="s">
        <v>193</v>
      </c>
      <c r="C47" s="477"/>
      <c r="D47" s="475"/>
      <c r="E47" s="148">
        <v>1579</v>
      </c>
      <c r="F47" s="25"/>
      <c r="G47" s="149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2:37" ht="27" customHeight="1" x14ac:dyDescent="0.3">
      <c r="B48" s="454" t="s">
        <v>194</v>
      </c>
      <c r="C48" s="477"/>
      <c r="D48" s="475"/>
      <c r="E48" s="148">
        <f>8+3</f>
        <v>11</v>
      </c>
      <c r="F48" s="148"/>
      <c r="G48" s="149"/>
      <c r="H48" s="304"/>
      <c r="I48" s="304"/>
      <c r="J48" s="304"/>
      <c r="K48" s="304"/>
      <c r="L48" s="304"/>
      <c r="M48" s="304"/>
      <c r="N48" s="304"/>
      <c r="O48" s="304"/>
      <c r="P48" s="304"/>
    </row>
    <row r="49" spans="2:40" ht="27" customHeight="1" x14ac:dyDescent="0.3">
      <c r="B49" s="454" t="s">
        <v>279</v>
      </c>
      <c r="C49" s="477"/>
      <c r="D49" s="475"/>
      <c r="E49" s="148">
        <v>160</v>
      </c>
      <c r="F49" s="148"/>
      <c r="G49" s="149"/>
      <c r="H49" s="304"/>
      <c r="I49" s="304"/>
      <c r="J49" s="304"/>
      <c r="K49" s="304"/>
      <c r="L49" s="304"/>
      <c r="M49" s="304"/>
      <c r="N49" s="304"/>
      <c r="O49" s="304"/>
      <c r="P49" s="304"/>
    </row>
    <row r="50" spans="2:40" ht="27" customHeight="1" x14ac:dyDescent="0.3">
      <c r="B50" s="465" t="s">
        <v>83</v>
      </c>
      <c r="C50" s="466"/>
      <c r="D50" s="476"/>
      <c r="E50" s="162">
        <f t="shared" ref="E50:P50" si="3">SUM(E34:E49)</f>
        <v>2887</v>
      </c>
      <c r="F50" s="162">
        <f t="shared" si="3"/>
        <v>0</v>
      </c>
      <c r="G50" s="321">
        <f t="shared" si="3"/>
        <v>0</v>
      </c>
      <c r="H50" s="322">
        <f t="shared" si="3"/>
        <v>0</v>
      </c>
      <c r="I50" s="322">
        <f t="shared" si="3"/>
        <v>0</v>
      </c>
      <c r="J50" s="322">
        <f t="shared" si="3"/>
        <v>0</v>
      </c>
      <c r="K50" s="322">
        <f t="shared" si="3"/>
        <v>0</v>
      </c>
      <c r="L50" s="322">
        <f t="shared" si="3"/>
        <v>0</v>
      </c>
      <c r="M50" s="322">
        <f t="shared" si="3"/>
        <v>0</v>
      </c>
      <c r="N50" s="322">
        <f t="shared" si="3"/>
        <v>0</v>
      </c>
      <c r="O50" s="322">
        <f t="shared" si="3"/>
        <v>0</v>
      </c>
      <c r="P50" s="322">
        <f t="shared" si="3"/>
        <v>0</v>
      </c>
    </row>
    <row r="51" spans="2:40" ht="18" customHeight="1" x14ac:dyDescent="0.3">
      <c r="B51" s="181"/>
      <c r="C51" s="181"/>
      <c r="D51" s="181"/>
      <c r="E51" s="92"/>
      <c r="F51" s="92"/>
      <c r="G51" s="382"/>
      <c r="H51" s="92"/>
      <c r="I51" s="92"/>
      <c r="J51" s="92"/>
      <c r="K51" s="92"/>
      <c r="L51" s="92"/>
      <c r="M51" s="92"/>
      <c r="N51" s="92"/>
      <c r="O51" s="92"/>
      <c r="P51" s="92"/>
      <c r="Q51" s="52"/>
    </row>
    <row r="52" spans="2:40" s="9" customFormat="1" ht="42" customHeight="1" x14ac:dyDescent="0.3">
      <c r="B52" s="448" t="s">
        <v>195</v>
      </c>
      <c r="C52" s="462"/>
      <c r="D52" s="421" t="s">
        <v>172</v>
      </c>
      <c r="E52" s="16" t="s">
        <v>96</v>
      </c>
      <c r="F52" s="16" t="s">
        <v>7</v>
      </c>
      <c r="G52" s="16" t="s">
        <v>8</v>
      </c>
      <c r="H52" s="16" t="s">
        <v>9</v>
      </c>
      <c r="I52" s="16" t="s">
        <v>10</v>
      </c>
      <c r="J52" s="16" t="s">
        <v>11</v>
      </c>
      <c r="K52" s="16" t="s">
        <v>156</v>
      </c>
      <c r="L52" s="16" t="s">
        <v>15</v>
      </c>
      <c r="M52" s="16" t="s">
        <v>16</v>
      </c>
      <c r="N52" s="16" t="s">
        <v>17</v>
      </c>
      <c r="O52" s="16" t="s">
        <v>18</v>
      </c>
      <c r="P52" s="16" t="s">
        <v>19</v>
      </c>
    </row>
    <row r="53" spans="2:40" ht="26.25" customHeight="1" x14ac:dyDescent="0.3">
      <c r="B53" s="454" t="s">
        <v>86</v>
      </c>
      <c r="C53" s="455"/>
      <c r="D53" s="474">
        <v>2175</v>
      </c>
      <c r="E53" s="317">
        <v>143</v>
      </c>
      <c r="F53" s="318"/>
      <c r="G53" s="319"/>
      <c r="H53" s="297"/>
      <c r="I53" s="297"/>
      <c r="J53" s="297"/>
      <c r="K53" s="297"/>
      <c r="L53" s="297"/>
      <c r="M53" s="297"/>
      <c r="N53" s="297"/>
      <c r="O53" s="297"/>
      <c r="P53" s="297"/>
    </row>
    <row r="54" spans="2:40" ht="26.25" customHeight="1" x14ac:dyDescent="0.3">
      <c r="B54" s="454" t="s">
        <v>87</v>
      </c>
      <c r="C54" s="455"/>
      <c r="D54" s="475"/>
      <c r="E54" s="25">
        <v>1683</v>
      </c>
      <c r="F54" s="168"/>
      <c r="G54" s="154"/>
      <c r="H54" s="151"/>
      <c r="I54" s="151"/>
      <c r="J54" s="151"/>
      <c r="K54" s="151"/>
      <c r="L54" s="151"/>
      <c r="M54" s="151"/>
      <c r="N54" s="151"/>
      <c r="O54" s="151"/>
      <c r="P54" s="151"/>
    </row>
    <row r="55" spans="2:40" ht="26.25" customHeight="1" x14ac:dyDescent="0.3">
      <c r="B55" s="454" t="s">
        <v>88</v>
      </c>
      <c r="C55" s="455"/>
      <c r="D55" s="475"/>
      <c r="E55" s="25">
        <v>286</v>
      </c>
      <c r="F55" s="168"/>
      <c r="G55" s="154"/>
      <c r="H55" s="151"/>
      <c r="I55" s="151"/>
      <c r="J55" s="151"/>
      <c r="K55" s="151"/>
      <c r="L55" s="151"/>
      <c r="M55" s="151"/>
      <c r="N55" s="151"/>
      <c r="O55" s="151"/>
      <c r="P55" s="151"/>
      <c r="AN55" s="31"/>
    </row>
    <row r="56" spans="2:40" ht="26.25" customHeight="1" x14ac:dyDescent="0.3">
      <c r="B56" s="454" t="s">
        <v>92</v>
      </c>
      <c r="C56" s="455"/>
      <c r="D56" s="475"/>
      <c r="E56" s="25">
        <v>0</v>
      </c>
      <c r="F56" s="168"/>
      <c r="G56" s="154"/>
      <c r="H56" s="151"/>
      <c r="I56" s="151"/>
      <c r="J56" s="151"/>
      <c r="K56" s="151"/>
      <c r="L56" s="151"/>
      <c r="M56" s="151"/>
      <c r="N56" s="151"/>
      <c r="O56" s="151"/>
      <c r="P56" s="151"/>
    </row>
    <row r="57" spans="2:40" ht="26.25" customHeight="1" x14ac:dyDescent="0.3">
      <c r="B57" s="454" t="s">
        <v>90</v>
      </c>
      <c r="C57" s="455"/>
      <c r="D57" s="475"/>
      <c r="E57" s="25">
        <v>22</v>
      </c>
      <c r="F57" s="168"/>
      <c r="G57" s="154"/>
      <c r="H57" s="151"/>
      <c r="I57" s="151"/>
      <c r="J57" s="151"/>
      <c r="K57" s="153"/>
      <c r="L57" s="151"/>
      <c r="M57" s="151"/>
      <c r="N57" s="151"/>
      <c r="O57" s="151"/>
      <c r="P57" s="151"/>
    </row>
    <row r="58" spans="2:40" ht="26.25" customHeight="1" x14ac:dyDescent="0.3">
      <c r="B58" s="456" t="s">
        <v>196</v>
      </c>
      <c r="C58" s="457"/>
      <c r="D58" s="475"/>
      <c r="E58" s="25">
        <v>14</v>
      </c>
      <c r="F58" s="168"/>
      <c r="G58" s="154"/>
      <c r="H58" s="151"/>
      <c r="I58" s="151"/>
      <c r="J58" s="151"/>
      <c r="K58" s="151"/>
      <c r="L58" s="151"/>
      <c r="M58" s="151"/>
      <c r="N58" s="151"/>
      <c r="O58" s="151"/>
      <c r="P58" s="151"/>
    </row>
    <row r="59" spans="2:40" s="9" customFormat="1" ht="26.25" customHeight="1" x14ac:dyDescent="0.3">
      <c r="B59" s="458" t="s">
        <v>93</v>
      </c>
      <c r="C59" s="459"/>
      <c r="D59" s="476"/>
      <c r="E59" s="170">
        <f t="shared" ref="E59:P59" si="4">SUM(E53:E58)</f>
        <v>2148</v>
      </c>
      <c r="F59" s="172">
        <f t="shared" si="4"/>
        <v>0</v>
      </c>
      <c r="G59" s="173">
        <f t="shared" si="4"/>
        <v>0</v>
      </c>
      <c r="H59" s="173">
        <f t="shared" si="4"/>
        <v>0</v>
      </c>
      <c r="I59" s="173">
        <f t="shared" si="4"/>
        <v>0</v>
      </c>
      <c r="J59" s="173">
        <f t="shared" si="4"/>
        <v>0</v>
      </c>
      <c r="K59" s="173">
        <f t="shared" si="4"/>
        <v>0</v>
      </c>
      <c r="L59" s="173">
        <f t="shared" si="4"/>
        <v>0</v>
      </c>
      <c r="M59" s="173">
        <f t="shared" si="4"/>
        <v>0</v>
      </c>
      <c r="N59" s="173">
        <f t="shared" si="4"/>
        <v>0</v>
      </c>
      <c r="O59" s="173">
        <f t="shared" si="4"/>
        <v>0</v>
      </c>
      <c r="P59" s="173">
        <f t="shared" si="4"/>
        <v>0</v>
      </c>
    </row>
    <row r="60" spans="2:40" ht="15.75" customHeight="1" x14ac:dyDescent="0.3">
      <c r="B60" s="181"/>
      <c r="C60" s="181"/>
      <c r="D60" s="181"/>
      <c r="E60" s="92"/>
      <c r="F60" s="92"/>
      <c r="G60" s="382"/>
      <c r="H60" s="92"/>
      <c r="I60" s="92"/>
      <c r="J60" s="92"/>
      <c r="K60" s="92"/>
      <c r="L60" s="92"/>
      <c r="M60" s="92"/>
      <c r="N60" s="92"/>
      <c r="O60" s="92"/>
      <c r="P60" s="92"/>
      <c r="Q60" s="52"/>
    </row>
    <row r="61" spans="2:40" ht="44.25" customHeight="1" x14ac:dyDescent="0.3">
      <c r="B61" s="448" t="s">
        <v>197</v>
      </c>
      <c r="C61" s="462"/>
      <c r="D61" s="410" t="s">
        <v>172</v>
      </c>
      <c r="E61" s="16" t="s">
        <v>96</v>
      </c>
      <c r="F61" s="16" t="s">
        <v>7</v>
      </c>
      <c r="G61" s="16" t="s">
        <v>8</v>
      </c>
      <c r="H61" s="16" t="s">
        <v>9</v>
      </c>
      <c r="I61" s="16" t="s">
        <v>10</v>
      </c>
      <c r="J61" s="16" t="s">
        <v>11</v>
      </c>
      <c r="K61" s="16" t="s">
        <v>156</v>
      </c>
      <c r="L61" s="16" t="s">
        <v>15</v>
      </c>
      <c r="M61" s="16" t="s">
        <v>16</v>
      </c>
      <c r="N61" s="16" t="s">
        <v>17</v>
      </c>
      <c r="O61" s="16" t="s">
        <v>18</v>
      </c>
      <c r="P61" s="16" t="s">
        <v>19</v>
      </c>
      <c r="Q61" s="52"/>
    </row>
    <row r="62" spans="2:40" ht="45" customHeight="1" x14ac:dyDescent="0.35">
      <c r="B62" s="460" t="s">
        <v>40</v>
      </c>
      <c r="C62" s="461"/>
      <c r="D62" s="386">
        <v>450</v>
      </c>
      <c r="E62" s="429">
        <v>415</v>
      </c>
      <c r="F62" s="69"/>
      <c r="G62" s="69"/>
      <c r="H62" s="69"/>
      <c r="I62" s="69"/>
      <c r="J62" s="69"/>
      <c r="K62" s="286"/>
      <c r="L62" s="69"/>
      <c r="M62" s="69"/>
      <c r="N62" s="69"/>
      <c r="O62" s="69"/>
      <c r="P62" s="69"/>
      <c r="Q62" s="52"/>
      <c r="R62" s="281"/>
      <c r="AK62" s="31"/>
    </row>
    <row r="63" spans="2:40" ht="16.5" customHeight="1" x14ac:dyDescent="0.3">
      <c r="B63" s="381"/>
      <c r="C63" s="383"/>
      <c r="D63" s="384"/>
      <c r="E63" s="72"/>
      <c r="F63" s="72"/>
      <c r="G63" s="72"/>
      <c r="H63" s="72"/>
      <c r="I63" s="72"/>
      <c r="J63" s="72"/>
      <c r="K63" s="380"/>
      <c r="L63" s="72"/>
      <c r="M63" s="72"/>
      <c r="N63" s="72"/>
      <c r="O63" s="72"/>
      <c r="P63" s="72"/>
      <c r="Q63" s="52"/>
      <c r="AK63" s="31"/>
    </row>
    <row r="64" spans="2:40" ht="45" customHeight="1" x14ac:dyDescent="0.3">
      <c r="B64" s="448" t="s">
        <v>46</v>
      </c>
      <c r="C64" s="462"/>
      <c r="D64" s="432" t="s">
        <v>172</v>
      </c>
      <c r="E64" s="16" t="s">
        <v>96</v>
      </c>
      <c r="F64" s="16" t="s">
        <v>7</v>
      </c>
      <c r="G64" s="16" t="s">
        <v>8</v>
      </c>
      <c r="H64" s="16" t="s">
        <v>9</v>
      </c>
      <c r="I64" s="16" t="s">
        <v>10</v>
      </c>
      <c r="J64" s="16" t="s">
        <v>11</v>
      </c>
      <c r="K64" s="16" t="s">
        <v>156</v>
      </c>
      <c r="L64" s="16" t="s">
        <v>15</v>
      </c>
      <c r="M64" s="16" t="s">
        <v>16</v>
      </c>
      <c r="N64" s="16" t="s">
        <v>17</v>
      </c>
      <c r="O64" s="16" t="s">
        <v>18</v>
      </c>
      <c r="P64" s="16" t="s">
        <v>19</v>
      </c>
      <c r="Q64" s="52"/>
      <c r="AK64" s="31"/>
    </row>
    <row r="65" spans="2:17" ht="39.75" customHeight="1" x14ac:dyDescent="0.3">
      <c r="B65" s="463" t="s">
        <v>198</v>
      </c>
      <c r="C65" s="464"/>
      <c r="D65" s="385">
        <v>120</v>
      </c>
      <c r="E65" s="37">
        <v>109</v>
      </c>
      <c r="F65" s="37"/>
      <c r="G65" s="21"/>
      <c r="H65" s="37"/>
      <c r="I65" s="37"/>
      <c r="J65" s="37"/>
      <c r="K65" s="37"/>
      <c r="L65" s="37"/>
      <c r="M65" s="37"/>
      <c r="N65" s="37"/>
      <c r="O65" s="37"/>
      <c r="P65" s="37"/>
      <c r="Q65" s="52"/>
    </row>
    <row r="66" spans="2:17" ht="18.75" customHeight="1" x14ac:dyDescent="0.35"/>
    <row r="67" spans="2:17" ht="35.25" customHeight="1" x14ac:dyDescent="0.3">
      <c r="B67" s="448" t="s">
        <v>199</v>
      </c>
      <c r="C67" s="462"/>
      <c r="D67" s="410" t="s">
        <v>172</v>
      </c>
      <c r="E67" s="16" t="s">
        <v>96</v>
      </c>
      <c r="F67" s="16" t="s">
        <v>7</v>
      </c>
      <c r="G67" s="16" t="s">
        <v>8</v>
      </c>
      <c r="H67" s="16" t="s">
        <v>9</v>
      </c>
      <c r="I67" s="16" t="s">
        <v>10</v>
      </c>
      <c r="J67" s="16" t="s">
        <v>11</v>
      </c>
      <c r="K67" s="16" t="s">
        <v>156</v>
      </c>
      <c r="L67" s="16" t="s">
        <v>15</v>
      </c>
      <c r="M67" s="16" t="s">
        <v>16</v>
      </c>
      <c r="N67" s="16" t="s">
        <v>17</v>
      </c>
      <c r="O67" s="16" t="s">
        <v>18</v>
      </c>
      <c r="P67" s="16" t="s">
        <v>19</v>
      </c>
    </row>
    <row r="68" spans="2:17" ht="40.5" customHeight="1" x14ac:dyDescent="0.3">
      <c r="B68" s="454" t="s">
        <v>200</v>
      </c>
      <c r="C68" s="455"/>
      <c r="D68" s="17">
        <v>3</v>
      </c>
      <c r="E68" s="430">
        <v>7</v>
      </c>
      <c r="F68" s="300"/>
      <c r="G68" s="300"/>
      <c r="H68" s="25"/>
      <c r="I68" s="25"/>
      <c r="J68" s="25"/>
      <c r="K68" s="354"/>
      <c r="L68" s="298"/>
      <c r="M68" s="298"/>
      <c r="N68" s="298"/>
      <c r="O68" s="298"/>
      <c r="P68" s="298"/>
      <c r="Q68" s="52"/>
    </row>
    <row r="69" spans="2:17" ht="40.5" customHeight="1" x14ac:dyDescent="0.3">
      <c r="B69" s="454" t="s">
        <v>201</v>
      </c>
      <c r="C69" s="455"/>
      <c r="D69" s="17">
        <v>200</v>
      </c>
      <c r="E69" s="430">
        <v>44</v>
      </c>
      <c r="F69" s="300"/>
      <c r="G69" s="300"/>
      <c r="H69" s="25"/>
      <c r="I69" s="25"/>
      <c r="J69" s="25"/>
      <c r="K69" s="355"/>
      <c r="L69" s="299"/>
      <c r="M69" s="299"/>
      <c r="N69" s="299"/>
      <c r="O69" s="299"/>
      <c r="P69" s="299"/>
      <c r="Q69" s="52"/>
    </row>
    <row r="70" spans="2:17" ht="40.5" customHeight="1" x14ac:dyDescent="0.3">
      <c r="B70" s="454" t="s">
        <v>54</v>
      </c>
      <c r="C70" s="455"/>
      <c r="D70" s="17">
        <v>150</v>
      </c>
      <c r="E70" s="430">
        <v>32</v>
      </c>
      <c r="F70" s="300"/>
      <c r="G70" s="300"/>
      <c r="H70" s="301"/>
      <c r="I70" s="301"/>
      <c r="J70" s="301"/>
      <c r="K70" s="328"/>
      <c r="L70" s="153"/>
      <c r="M70" s="153"/>
      <c r="N70" s="153"/>
      <c r="O70" s="328"/>
      <c r="P70" s="328"/>
      <c r="Q70" s="52"/>
    </row>
    <row r="71" spans="2:17" ht="40.5" customHeight="1" x14ac:dyDescent="0.3">
      <c r="B71" s="454" t="s">
        <v>143</v>
      </c>
      <c r="C71" s="455"/>
      <c r="D71" s="17">
        <v>100</v>
      </c>
      <c r="E71" s="430">
        <v>0</v>
      </c>
      <c r="F71" s="300"/>
      <c r="G71" s="300"/>
      <c r="H71" s="25"/>
      <c r="I71" s="25"/>
      <c r="J71" s="25"/>
      <c r="K71" s="328"/>
      <c r="L71" s="153"/>
      <c r="M71" s="153"/>
      <c r="N71" s="153"/>
      <c r="O71" s="153"/>
      <c r="P71" s="153"/>
      <c r="Q71" s="52"/>
    </row>
    <row r="72" spans="2:17" ht="40.5" customHeight="1" x14ac:dyDescent="0.3">
      <c r="B72" s="454" t="s">
        <v>51</v>
      </c>
      <c r="C72" s="455"/>
      <c r="D72" s="17">
        <v>400</v>
      </c>
      <c r="E72" s="430">
        <v>162</v>
      </c>
      <c r="F72" s="300"/>
      <c r="G72" s="300"/>
      <c r="H72" s="25"/>
      <c r="I72" s="25"/>
      <c r="J72" s="25"/>
      <c r="K72" s="356"/>
      <c r="L72" s="151"/>
      <c r="M72" s="151"/>
      <c r="N72" s="151"/>
      <c r="O72" s="151"/>
      <c r="P72" s="151"/>
      <c r="Q72" s="52"/>
    </row>
    <row r="73" spans="2:17" ht="40.5" customHeight="1" x14ac:dyDescent="0.3">
      <c r="B73" s="454" t="s">
        <v>202</v>
      </c>
      <c r="C73" s="455"/>
      <c r="D73" s="17">
        <v>100</v>
      </c>
      <c r="E73" s="430">
        <v>44</v>
      </c>
      <c r="F73" s="300"/>
      <c r="G73" s="300"/>
      <c r="H73" s="25"/>
      <c r="I73" s="25"/>
      <c r="J73" s="25"/>
      <c r="K73" s="357"/>
      <c r="L73" s="29"/>
      <c r="M73" s="29"/>
      <c r="N73" s="29"/>
      <c r="O73" s="29"/>
      <c r="P73" s="29"/>
      <c r="Q73" s="52"/>
    </row>
    <row r="74" spans="2:17" ht="40.5" customHeight="1" x14ac:dyDescent="0.3">
      <c r="B74" s="454" t="s">
        <v>52</v>
      </c>
      <c r="C74" s="455"/>
      <c r="D74" s="17">
        <v>300</v>
      </c>
      <c r="E74" s="430">
        <v>85</v>
      </c>
      <c r="F74" s="300"/>
      <c r="G74" s="300"/>
      <c r="H74" s="25"/>
      <c r="I74" s="25"/>
      <c r="J74" s="25"/>
      <c r="K74" s="301"/>
      <c r="L74" s="25"/>
      <c r="M74" s="25"/>
      <c r="N74" s="25"/>
      <c r="O74" s="25"/>
      <c r="P74" s="25"/>
      <c r="Q74" s="52"/>
    </row>
    <row r="75" spans="2:17" ht="40.5" customHeight="1" x14ac:dyDescent="0.3">
      <c r="B75" s="478" t="s">
        <v>83</v>
      </c>
      <c r="C75" s="479"/>
      <c r="D75" s="295">
        <f>SUM(D68:D74)</f>
        <v>1253</v>
      </c>
      <c r="E75" s="408">
        <f>SUM(E68:E74)</f>
        <v>374</v>
      </c>
      <c r="F75" s="300"/>
      <c r="G75" s="300"/>
      <c r="H75" s="25"/>
      <c r="I75" s="25"/>
      <c r="J75" s="25"/>
      <c r="K75" s="301"/>
      <c r="L75" s="25"/>
      <c r="M75" s="25"/>
      <c r="N75" s="25"/>
      <c r="O75" s="25"/>
      <c r="P75" s="25"/>
      <c r="Q75" s="52"/>
    </row>
    <row r="76" spans="2:17" ht="17.25" customHeight="1" x14ac:dyDescent="0.3">
      <c r="B76" s="378"/>
      <c r="C76" s="389"/>
      <c r="D76" s="390"/>
      <c r="E76" s="368"/>
      <c r="F76" s="387"/>
      <c r="G76" s="387"/>
      <c r="H76" s="388"/>
      <c r="I76" s="388"/>
      <c r="J76" s="388"/>
      <c r="K76" s="372"/>
      <c r="L76" s="371"/>
      <c r="M76" s="371"/>
      <c r="N76" s="371"/>
      <c r="O76" s="371"/>
      <c r="P76" s="371"/>
      <c r="Q76" s="52"/>
    </row>
    <row r="77" spans="2:17" ht="35.25" customHeight="1" x14ac:dyDescent="0.3">
      <c r="B77" s="448" t="s">
        <v>203</v>
      </c>
      <c r="C77" s="462"/>
      <c r="D77" s="333" t="s">
        <v>172</v>
      </c>
      <c r="E77" s="16" t="s">
        <v>96</v>
      </c>
      <c r="F77" s="16" t="s">
        <v>7</v>
      </c>
      <c r="G77" s="16" t="s">
        <v>8</v>
      </c>
      <c r="H77" s="16" t="s">
        <v>9</v>
      </c>
      <c r="I77" s="16" t="s">
        <v>10</v>
      </c>
      <c r="J77" s="16" t="s">
        <v>11</v>
      </c>
      <c r="K77" s="16" t="s">
        <v>156</v>
      </c>
      <c r="L77" s="16" t="s">
        <v>15</v>
      </c>
      <c r="M77" s="16" t="s">
        <v>16</v>
      </c>
      <c r="N77" s="16" t="s">
        <v>17</v>
      </c>
      <c r="O77" s="16" t="s">
        <v>18</v>
      </c>
      <c r="P77" s="16" t="s">
        <v>19</v>
      </c>
    </row>
    <row r="78" spans="2:17" ht="40.5" customHeight="1" x14ac:dyDescent="0.3">
      <c r="B78" s="454" t="s">
        <v>200</v>
      </c>
      <c r="C78" s="455"/>
      <c r="D78" s="422">
        <v>3</v>
      </c>
      <c r="E78" s="25">
        <v>3</v>
      </c>
      <c r="F78" s="300"/>
      <c r="G78" s="300"/>
      <c r="H78" s="25"/>
      <c r="I78" s="25"/>
      <c r="J78" s="25"/>
      <c r="K78" s="354"/>
      <c r="L78" s="298"/>
      <c r="M78" s="298"/>
      <c r="N78" s="298"/>
      <c r="O78" s="298"/>
      <c r="P78" s="298"/>
      <c r="Q78" s="52"/>
    </row>
    <row r="79" spans="2:17" ht="40.5" customHeight="1" x14ac:dyDescent="0.3">
      <c r="B79" s="454" t="s">
        <v>201</v>
      </c>
      <c r="C79" s="455"/>
      <c r="D79" s="422">
        <v>200</v>
      </c>
      <c r="E79" s="25">
        <v>98</v>
      </c>
      <c r="F79" s="300"/>
      <c r="G79" s="300"/>
      <c r="H79" s="25"/>
      <c r="I79" s="25"/>
      <c r="J79" s="25"/>
      <c r="K79" s="355"/>
      <c r="L79" s="299"/>
      <c r="M79" s="299"/>
      <c r="N79" s="299"/>
      <c r="O79" s="299"/>
      <c r="P79" s="299"/>
      <c r="Q79" s="52"/>
    </row>
    <row r="80" spans="2:17" ht="40.5" customHeight="1" x14ac:dyDescent="0.3">
      <c r="B80" s="454" t="s">
        <v>54</v>
      </c>
      <c r="C80" s="455"/>
      <c r="D80" s="422">
        <v>150</v>
      </c>
      <c r="E80" s="25">
        <v>124</v>
      </c>
      <c r="F80" s="300"/>
      <c r="G80" s="300"/>
      <c r="H80" s="301"/>
      <c r="I80" s="301"/>
      <c r="J80" s="301"/>
      <c r="K80" s="328"/>
      <c r="L80" s="153"/>
      <c r="M80" s="153"/>
      <c r="N80" s="153"/>
      <c r="O80" s="328"/>
      <c r="P80" s="328"/>
      <c r="Q80" s="52"/>
    </row>
    <row r="81" spans="2:24" ht="40.5" customHeight="1" x14ac:dyDescent="0.3">
      <c r="B81" s="454" t="s">
        <v>143</v>
      </c>
      <c r="C81" s="455"/>
      <c r="D81" s="422">
        <v>100</v>
      </c>
      <c r="E81" s="25">
        <v>40</v>
      </c>
      <c r="F81" s="300"/>
      <c r="G81" s="300"/>
      <c r="H81" s="25"/>
      <c r="I81" s="25"/>
      <c r="J81" s="25"/>
      <c r="K81" s="328"/>
      <c r="L81" s="153"/>
      <c r="M81" s="153"/>
      <c r="N81" s="153"/>
      <c r="O81" s="153"/>
      <c r="P81" s="153"/>
      <c r="Q81" s="52"/>
    </row>
    <row r="82" spans="2:24" ht="40.5" customHeight="1" x14ac:dyDescent="0.3">
      <c r="B82" s="454" t="s">
        <v>51</v>
      </c>
      <c r="C82" s="455"/>
      <c r="D82" s="422">
        <v>400</v>
      </c>
      <c r="E82" s="25">
        <v>250</v>
      </c>
      <c r="F82" s="300"/>
      <c r="G82" s="300"/>
      <c r="H82" s="25"/>
      <c r="I82" s="25"/>
      <c r="J82" s="25"/>
      <c r="K82" s="356"/>
      <c r="L82" s="151"/>
      <c r="M82" s="151"/>
      <c r="N82" s="151"/>
      <c r="O82" s="151"/>
      <c r="P82" s="151"/>
      <c r="Q82" s="52"/>
    </row>
    <row r="83" spans="2:24" ht="40.5" customHeight="1" x14ac:dyDescent="0.3">
      <c r="B83" s="454" t="s">
        <v>202</v>
      </c>
      <c r="C83" s="455"/>
      <c r="D83" s="422">
        <v>100</v>
      </c>
      <c r="E83" s="25">
        <v>208</v>
      </c>
      <c r="F83" s="300"/>
      <c r="G83" s="300"/>
      <c r="H83" s="25"/>
      <c r="I83" s="25"/>
      <c r="J83" s="25"/>
      <c r="K83" s="357"/>
      <c r="L83" s="29"/>
      <c r="M83" s="29"/>
      <c r="N83" s="29"/>
      <c r="O83" s="29"/>
      <c r="P83" s="29"/>
      <c r="Q83" s="52"/>
    </row>
    <row r="84" spans="2:24" ht="40.5" customHeight="1" x14ac:dyDescent="0.3">
      <c r="B84" s="454" t="s">
        <v>52</v>
      </c>
      <c r="C84" s="455"/>
      <c r="D84" s="422">
        <v>300</v>
      </c>
      <c r="E84" s="25">
        <v>532</v>
      </c>
      <c r="F84" s="300"/>
      <c r="G84" s="300"/>
      <c r="H84" s="25"/>
      <c r="I84" s="25"/>
      <c r="J84" s="25"/>
      <c r="K84" s="301"/>
      <c r="L84" s="25"/>
      <c r="M84" s="25"/>
      <c r="N84" s="25"/>
      <c r="O84" s="25"/>
      <c r="P84" s="25"/>
      <c r="Q84" s="52"/>
    </row>
    <row r="85" spans="2:24" ht="40.5" customHeight="1" x14ac:dyDescent="0.3">
      <c r="B85" s="478" t="s">
        <v>83</v>
      </c>
      <c r="C85" s="479"/>
      <c r="D85" s="423">
        <f>SUM(D78:D84)</f>
        <v>1253</v>
      </c>
      <c r="E85" s="408">
        <f>SUM(E78:E84)</f>
        <v>1255</v>
      </c>
      <c r="F85" s="408">
        <f t="shared" ref="F85:P85" si="5">SUM(F78:F84)</f>
        <v>0</v>
      </c>
      <c r="G85" s="408">
        <f t="shared" si="5"/>
        <v>0</v>
      </c>
      <c r="H85" s="408">
        <f t="shared" si="5"/>
        <v>0</v>
      </c>
      <c r="I85" s="408">
        <f t="shared" si="5"/>
        <v>0</v>
      </c>
      <c r="J85" s="408">
        <f t="shared" si="5"/>
        <v>0</v>
      </c>
      <c r="K85" s="408">
        <f t="shared" si="5"/>
        <v>0</v>
      </c>
      <c r="L85" s="408">
        <f t="shared" si="5"/>
        <v>0</v>
      </c>
      <c r="M85" s="408">
        <f t="shared" si="5"/>
        <v>0</v>
      </c>
      <c r="N85" s="408">
        <f t="shared" si="5"/>
        <v>0</v>
      </c>
      <c r="O85" s="408">
        <f t="shared" si="5"/>
        <v>0</v>
      </c>
      <c r="P85" s="408">
        <f t="shared" si="5"/>
        <v>0</v>
      </c>
      <c r="Q85" s="52"/>
    </row>
    <row r="86" spans="2:24" ht="18.75" customHeight="1" x14ac:dyDescent="0.3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</row>
    <row r="87" spans="2:24" ht="34.5" customHeight="1" x14ac:dyDescent="0.3">
      <c r="B87" s="184" t="s">
        <v>56</v>
      </c>
      <c r="C87" s="16" t="s">
        <v>204</v>
      </c>
      <c r="D87" s="16" t="s">
        <v>205</v>
      </c>
      <c r="E87" s="16" t="s">
        <v>96</v>
      </c>
      <c r="F87" s="16" t="s">
        <v>7</v>
      </c>
      <c r="G87" s="16" t="s">
        <v>8</v>
      </c>
      <c r="H87" s="16" t="s">
        <v>9</v>
      </c>
      <c r="I87" s="16" t="s">
        <v>10</v>
      </c>
      <c r="J87" s="16" t="s">
        <v>11</v>
      </c>
      <c r="K87" s="16" t="s">
        <v>156</v>
      </c>
      <c r="L87" s="16" t="s">
        <v>15</v>
      </c>
      <c r="M87" s="16" t="s">
        <v>16</v>
      </c>
      <c r="N87" s="16" t="s">
        <v>17</v>
      </c>
      <c r="O87" s="16" t="s">
        <v>18</v>
      </c>
      <c r="P87" s="16" t="s">
        <v>19</v>
      </c>
    </row>
    <row r="88" spans="2:24" ht="35.15" customHeight="1" x14ac:dyDescent="0.35">
      <c r="B88" s="366" t="s">
        <v>57</v>
      </c>
      <c r="C88" s="260">
        <v>800</v>
      </c>
      <c r="D88" s="260">
        <v>900</v>
      </c>
      <c r="E88" s="317">
        <v>770</v>
      </c>
      <c r="F88" s="320"/>
      <c r="G88" s="320"/>
      <c r="H88" s="311"/>
      <c r="I88" s="311"/>
      <c r="J88" s="311"/>
      <c r="K88" s="361"/>
      <c r="L88" s="311"/>
      <c r="M88" s="311"/>
      <c r="N88" s="311"/>
      <c r="O88" s="361"/>
      <c r="P88" s="311"/>
      <c r="Q88" s="8"/>
      <c r="S88" s="35"/>
      <c r="T88" s="35"/>
      <c r="U88" s="35"/>
      <c r="V88" s="35"/>
      <c r="W88" s="35"/>
      <c r="X88" s="35"/>
    </row>
    <row r="89" spans="2:24" ht="35.15" customHeight="1" x14ac:dyDescent="0.3">
      <c r="B89" s="366" t="s">
        <v>59</v>
      </c>
      <c r="C89" s="22">
        <v>25</v>
      </c>
      <c r="D89" s="22">
        <v>28</v>
      </c>
      <c r="E89" s="312">
        <v>27</v>
      </c>
      <c r="F89" s="314"/>
      <c r="G89" s="314"/>
      <c r="H89" s="40"/>
      <c r="I89" s="40"/>
      <c r="J89" s="40"/>
      <c r="K89" s="360"/>
      <c r="L89" s="40"/>
      <c r="M89" s="40"/>
      <c r="N89" s="40"/>
      <c r="O89" s="360"/>
      <c r="P89" s="40"/>
      <c r="S89" s="35"/>
      <c r="T89" s="35"/>
      <c r="U89" s="35"/>
      <c r="V89" s="35"/>
      <c r="W89" s="35"/>
      <c r="X89" s="35"/>
    </row>
    <row r="90" spans="2:24" ht="35.15" customHeight="1" x14ac:dyDescent="0.35">
      <c r="B90" s="366" t="s">
        <v>60</v>
      </c>
      <c r="C90" s="310">
        <v>1840</v>
      </c>
      <c r="D90" s="310">
        <v>2300</v>
      </c>
      <c r="E90" s="25">
        <v>2036</v>
      </c>
      <c r="F90" s="114"/>
      <c r="G90" s="114"/>
      <c r="H90" s="21"/>
      <c r="I90" s="21"/>
      <c r="J90" s="21"/>
      <c r="K90" s="331"/>
      <c r="L90" s="21"/>
      <c r="M90" s="21"/>
      <c r="N90" s="21"/>
      <c r="O90" s="331"/>
      <c r="P90" s="21"/>
      <c r="Q90" s="8"/>
      <c r="S90" s="35"/>
      <c r="T90" s="35"/>
      <c r="U90" s="35"/>
      <c r="V90" s="35"/>
      <c r="W90" s="35"/>
      <c r="X90" s="35"/>
    </row>
    <row r="91" spans="2:24" ht="35.15" customHeight="1" x14ac:dyDescent="0.35">
      <c r="B91" s="366"/>
      <c r="C91" s="377"/>
      <c r="D91" s="377"/>
      <c r="E91" s="367"/>
      <c r="F91" s="392"/>
      <c r="G91" s="393"/>
      <c r="H91" s="382"/>
      <c r="I91" s="382"/>
      <c r="J91" s="382"/>
      <c r="K91" s="391"/>
      <c r="L91" s="382"/>
      <c r="M91" s="382"/>
      <c r="N91" s="382"/>
      <c r="O91" s="391"/>
      <c r="P91" s="382"/>
      <c r="Q91" s="8"/>
      <c r="S91" s="35"/>
      <c r="T91" s="35"/>
      <c r="U91" s="35"/>
      <c r="V91" s="35"/>
      <c r="W91" s="35"/>
      <c r="X91" s="35"/>
    </row>
    <row r="92" spans="2:24" ht="60" customHeight="1" x14ac:dyDescent="0.3">
      <c r="B92" s="366" t="s">
        <v>65</v>
      </c>
      <c r="C92" s="424">
        <v>1</v>
      </c>
      <c r="D92" s="424">
        <v>1</v>
      </c>
      <c r="E92" s="119">
        <v>1</v>
      </c>
      <c r="F92" s="323"/>
      <c r="G92" s="323"/>
      <c r="H92" s="324"/>
      <c r="I92" s="324"/>
      <c r="J92" s="324"/>
      <c r="K92" s="362"/>
      <c r="L92" s="364"/>
      <c r="M92" s="364"/>
      <c r="N92" s="324"/>
      <c r="O92" s="362"/>
      <c r="P92" s="324"/>
      <c r="S92" s="142"/>
      <c r="T92" s="142"/>
      <c r="U92" s="142"/>
      <c r="V92" s="142"/>
      <c r="W92" s="142"/>
      <c r="X92" s="142"/>
    </row>
    <row r="93" spans="2:24" ht="17.25" customHeight="1" x14ac:dyDescent="0.3">
      <c r="B93" s="450"/>
      <c r="C93" s="450"/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50"/>
      <c r="O93" s="450"/>
      <c r="P93" s="450"/>
    </row>
    <row r="94" spans="2:24" ht="33" customHeight="1" x14ac:dyDescent="0.3">
      <c r="B94" s="533" t="s">
        <v>206</v>
      </c>
      <c r="C94" s="534"/>
      <c r="D94" s="535"/>
      <c r="E94" s="16" t="s">
        <v>96</v>
      </c>
      <c r="F94" s="16" t="s">
        <v>7</v>
      </c>
      <c r="G94" s="16" t="s">
        <v>8</v>
      </c>
      <c r="H94" s="16" t="s">
        <v>9</v>
      </c>
      <c r="I94" s="16" t="s">
        <v>10</v>
      </c>
      <c r="J94" s="16" t="s">
        <v>11</v>
      </c>
      <c r="K94" s="16" t="s">
        <v>156</v>
      </c>
      <c r="L94" s="16" t="s">
        <v>15</v>
      </c>
      <c r="M94" s="16" t="s">
        <v>16</v>
      </c>
      <c r="N94" s="16" t="s">
        <v>17</v>
      </c>
      <c r="O94" s="16" t="s">
        <v>18</v>
      </c>
      <c r="P94" s="16" t="s">
        <v>19</v>
      </c>
    </row>
    <row r="95" spans="2:24" ht="33" customHeight="1" x14ac:dyDescent="0.3">
      <c r="B95" s="521" t="s">
        <v>207</v>
      </c>
      <c r="C95" s="522"/>
      <c r="D95" s="523"/>
      <c r="E95" s="402">
        <v>183</v>
      </c>
      <c r="F95" s="395"/>
      <c r="G95" s="395"/>
      <c r="H95" s="395"/>
      <c r="I95" s="395"/>
      <c r="J95" s="395"/>
      <c r="K95" s="395"/>
      <c r="L95" s="395"/>
      <c r="M95" s="395"/>
      <c r="N95" s="395"/>
      <c r="O95" s="395"/>
      <c r="P95" s="395"/>
    </row>
    <row r="96" spans="2:24" ht="33" customHeight="1" x14ac:dyDescent="0.3">
      <c r="B96" s="521" t="s">
        <v>208</v>
      </c>
      <c r="C96" s="522"/>
      <c r="D96" s="523"/>
      <c r="E96" s="418">
        <v>67823</v>
      </c>
      <c r="F96" s="395"/>
      <c r="G96" s="395"/>
      <c r="H96" s="395"/>
      <c r="I96" s="395"/>
      <c r="J96" s="395"/>
      <c r="K96" s="395"/>
      <c r="L96" s="395"/>
      <c r="M96" s="395"/>
      <c r="N96" s="395"/>
      <c r="O96" s="395"/>
      <c r="P96" s="395"/>
    </row>
    <row r="97" spans="1:16" ht="33" customHeight="1" x14ac:dyDescent="0.3">
      <c r="B97" s="521" t="s">
        <v>209</v>
      </c>
      <c r="C97" s="522"/>
      <c r="D97" s="523"/>
      <c r="E97" s="402">
        <v>14</v>
      </c>
      <c r="F97" s="395"/>
      <c r="G97" s="395"/>
      <c r="H97" s="395"/>
      <c r="I97" s="395"/>
      <c r="J97" s="395"/>
      <c r="K97" s="395"/>
      <c r="L97" s="395"/>
      <c r="M97" s="395"/>
      <c r="N97" s="395"/>
      <c r="O97" s="395"/>
      <c r="P97" s="395"/>
    </row>
    <row r="98" spans="1:16" ht="33" customHeight="1" x14ac:dyDescent="0.3">
      <c r="B98" s="521" t="s">
        <v>210</v>
      </c>
      <c r="C98" s="522"/>
      <c r="D98" s="523"/>
      <c r="E98" s="433">
        <v>7</v>
      </c>
      <c r="F98" s="395"/>
      <c r="G98" s="395"/>
      <c r="H98" s="395"/>
      <c r="I98" s="395"/>
      <c r="J98" s="395"/>
      <c r="K98" s="395"/>
      <c r="L98" s="395"/>
      <c r="M98" s="395"/>
      <c r="N98" s="395"/>
      <c r="O98" s="395"/>
      <c r="P98" s="395"/>
    </row>
    <row r="99" spans="1:16" ht="33" customHeight="1" x14ac:dyDescent="0.3">
      <c r="B99" s="536" t="s">
        <v>211</v>
      </c>
      <c r="C99" s="537"/>
      <c r="D99" s="538"/>
      <c r="E99" s="402">
        <f>398-E69</f>
        <v>354</v>
      </c>
      <c r="F99" s="395"/>
      <c r="G99" s="395"/>
      <c r="H99" s="395"/>
      <c r="I99" s="395"/>
      <c r="J99" s="395"/>
      <c r="K99" s="395"/>
      <c r="L99" s="395"/>
      <c r="M99" s="395"/>
      <c r="N99" s="395"/>
      <c r="O99" s="395"/>
      <c r="P99" s="395"/>
    </row>
    <row r="100" spans="1:16" ht="33" customHeight="1" x14ac:dyDescent="0.3">
      <c r="B100" s="521" t="s">
        <v>212</v>
      </c>
      <c r="C100" s="522"/>
      <c r="D100" s="523"/>
      <c r="E100" s="418">
        <v>594</v>
      </c>
      <c r="F100" s="395"/>
      <c r="G100" s="395"/>
      <c r="H100" s="395"/>
      <c r="I100" s="395"/>
      <c r="J100" s="395"/>
      <c r="K100" s="395"/>
      <c r="L100" s="395"/>
      <c r="M100" s="395"/>
      <c r="N100" s="395"/>
      <c r="O100" s="395"/>
      <c r="P100" s="395"/>
    </row>
    <row r="101" spans="1:16" ht="33" customHeight="1" x14ac:dyDescent="0.3">
      <c r="B101" s="521" t="s">
        <v>213</v>
      </c>
      <c r="C101" s="522"/>
      <c r="D101" s="523"/>
      <c r="E101" s="402">
        <v>147</v>
      </c>
      <c r="F101" s="395"/>
      <c r="G101" s="395"/>
      <c r="H101" s="395"/>
      <c r="I101" s="395"/>
      <c r="J101" s="395"/>
      <c r="K101" s="395"/>
      <c r="L101" s="395"/>
      <c r="M101" s="395"/>
      <c r="N101" s="395"/>
      <c r="O101" s="395"/>
      <c r="P101" s="395"/>
    </row>
    <row r="102" spans="1:16" ht="33" customHeight="1" x14ac:dyDescent="0.3">
      <c r="B102" s="536" t="s">
        <v>54</v>
      </c>
      <c r="C102" s="537"/>
      <c r="D102" s="538"/>
      <c r="E102" s="402">
        <f>61-E70</f>
        <v>29</v>
      </c>
      <c r="F102" s="395"/>
      <c r="G102" s="395"/>
      <c r="H102" s="395"/>
      <c r="I102" s="395"/>
      <c r="J102" s="395"/>
      <c r="K102" s="395"/>
      <c r="L102" s="395"/>
      <c r="M102" s="395"/>
      <c r="N102" s="395"/>
      <c r="O102" s="395"/>
      <c r="P102" s="395"/>
    </row>
    <row r="103" spans="1:16" ht="33" customHeight="1" x14ac:dyDescent="0.3">
      <c r="B103" s="521" t="s">
        <v>214</v>
      </c>
      <c r="C103" s="522"/>
      <c r="D103" s="523"/>
      <c r="E103" s="402">
        <v>6480</v>
      </c>
      <c r="F103" s="395"/>
      <c r="G103" s="395"/>
      <c r="H103" s="395"/>
      <c r="I103" s="395"/>
      <c r="J103" s="395"/>
      <c r="K103" s="395"/>
      <c r="L103" s="395"/>
      <c r="M103" s="395"/>
      <c r="N103" s="395"/>
      <c r="O103" s="395"/>
      <c r="P103" s="395"/>
    </row>
    <row r="104" spans="1:16" ht="33" customHeight="1" x14ac:dyDescent="0.3">
      <c r="B104" s="536" t="s">
        <v>51</v>
      </c>
      <c r="C104" s="537"/>
      <c r="D104" s="538"/>
      <c r="E104" s="402">
        <f>352-E72</f>
        <v>190</v>
      </c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5"/>
    </row>
    <row r="105" spans="1:16" ht="33" customHeight="1" x14ac:dyDescent="0.3">
      <c r="B105" s="536" t="s">
        <v>202</v>
      </c>
      <c r="C105" s="537"/>
      <c r="D105" s="538"/>
      <c r="E105" s="402">
        <f>54-E73</f>
        <v>10</v>
      </c>
      <c r="F105" s="395"/>
      <c r="G105" s="395"/>
      <c r="H105" s="395"/>
      <c r="I105" s="395"/>
      <c r="J105" s="395"/>
      <c r="K105" s="395"/>
      <c r="L105" s="395"/>
      <c r="M105" s="395"/>
      <c r="N105" s="395"/>
      <c r="O105" s="395"/>
      <c r="P105" s="395"/>
    </row>
    <row r="106" spans="1:16" ht="33" customHeight="1" x14ac:dyDescent="0.3">
      <c r="B106" s="536" t="s">
        <v>215</v>
      </c>
      <c r="C106" s="537"/>
      <c r="D106" s="538"/>
      <c r="E106" s="402">
        <f>5472-E74</f>
        <v>5387</v>
      </c>
      <c r="F106" s="395"/>
      <c r="G106" s="395"/>
      <c r="H106" s="395"/>
      <c r="I106" s="395"/>
      <c r="J106" s="395"/>
      <c r="K106" s="395"/>
      <c r="L106" s="395"/>
      <c r="M106" s="395"/>
      <c r="N106" s="395"/>
      <c r="O106" s="395"/>
      <c r="P106" s="395"/>
    </row>
    <row r="107" spans="1:16" ht="33" customHeight="1" x14ac:dyDescent="0.3">
      <c r="B107" s="521" t="s">
        <v>102</v>
      </c>
      <c r="C107" s="522"/>
      <c r="D107" s="523"/>
      <c r="E107" s="402">
        <v>963</v>
      </c>
      <c r="F107" s="395"/>
      <c r="G107" s="395"/>
      <c r="H107" s="395"/>
      <c r="I107" s="395"/>
      <c r="J107" s="395"/>
      <c r="K107" s="395"/>
      <c r="L107" s="395"/>
      <c r="M107" s="395"/>
      <c r="N107" s="395"/>
      <c r="O107" s="395"/>
      <c r="P107" s="395"/>
    </row>
    <row r="108" spans="1:16" ht="17.25" customHeight="1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</row>
    <row r="109" spans="1:16" s="9" customFormat="1" ht="31.5" customHeight="1" x14ac:dyDescent="0.4">
      <c r="A109" s="175"/>
      <c r="B109" s="448" t="s">
        <v>95</v>
      </c>
      <c r="C109" s="449"/>
      <c r="D109" s="449"/>
      <c r="E109" s="16" t="s">
        <v>96</v>
      </c>
      <c r="F109" s="16" t="s">
        <v>7</v>
      </c>
      <c r="G109" s="16" t="s">
        <v>8</v>
      </c>
      <c r="H109" s="16" t="s">
        <v>9</v>
      </c>
      <c r="I109" s="16" t="s">
        <v>10</v>
      </c>
      <c r="J109" s="16" t="s">
        <v>11</v>
      </c>
      <c r="K109" s="16" t="s">
        <v>156</v>
      </c>
      <c r="L109" s="16" t="s">
        <v>15</v>
      </c>
      <c r="M109" s="16" t="s">
        <v>16</v>
      </c>
      <c r="N109" s="16" t="s">
        <v>17</v>
      </c>
      <c r="O109" s="16" t="s">
        <v>18</v>
      </c>
      <c r="P109" s="16" t="s">
        <v>19</v>
      </c>
    </row>
    <row r="110" spans="1:16" ht="30.75" customHeight="1" x14ac:dyDescent="0.3">
      <c r="B110" s="451" t="s">
        <v>97</v>
      </c>
      <c r="C110" s="452"/>
      <c r="D110" s="453"/>
      <c r="E110" s="305">
        <v>0</v>
      </c>
      <c r="F110" s="315"/>
      <c r="G110" s="316"/>
      <c r="H110" s="305"/>
      <c r="I110" s="305"/>
      <c r="J110" s="305"/>
      <c r="K110" s="353"/>
      <c r="L110" s="305"/>
      <c r="M110" s="305"/>
      <c r="N110" s="305"/>
      <c r="O110" s="305"/>
      <c r="P110" s="305"/>
    </row>
    <row r="111" spans="1:16" ht="30.75" customHeight="1" x14ac:dyDescent="0.3">
      <c r="B111" s="451" t="s">
        <v>98</v>
      </c>
      <c r="C111" s="452"/>
      <c r="D111" s="453"/>
      <c r="E111" s="37">
        <v>25</v>
      </c>
      <c r="F111" s="144"/>
      <c r="G111" s="283"/>
      <c r="H111" s="37"/>
      <c r="I111" s="37"/>
      <c r="J111" s="37"/>
      <c r="K111" s="332"/>
      <c r="L111" s="37"/>
      <c r="M111" s="37"/>
      <c r="N111" s="37"/>
      <c r="O111" s="37"/>
      <c r="P111" s="37"/>
    </row>
    <row r="112" spans="1:16" ht="17.25" customHeight="1" x14ac:dyDescent="0.3">
      <c r="B112" s="180"/>
      <c r="C112" s="181"/>
      <c r="D112" s="181"/>
      <c r="E112" s="92"/>
      <c r="F112" s="92"/>
      <c r="G112" s="181"/>
      <c r="H112" s="92"/>
      <c r="I112" s="92"/>
      <c r="J112" s="92"/>
      <c r="K112" s="92"/>
      <c r="L112" s="92"/>
      <c r="M112" s="92"/>
      <c r="N112" s="92"/>
      <c r="O112" s="92"/>
      <c r="P112" s="92"/>
    </row>
    <row r="113" spans="2:42" s="9" customFormat="1" ht="39" customHeight="1" x14ac:dyDescent="0.3">
      <c r="B113" s="443" t="s">
        <v>103</v>
      </c>
      <c r="C113" s="444"/>
      <c r="D113" s="447"/>
      <c r="E113" s="16" t="s">
        <v>96</v>
      </c>
      <c r="F113" s="16" t="s">
        <v>7</v>
      </c>
      <c r="G113" s="16" t="s">
        <v>8</v>
      </c>
      <c r="H113" s="16" t="s">
        <v>9</v>
      </c>
      <c r="I113" s="16" t="s">
        <v>10</v>
      </c>
      <c r="J113" s="16" t="s">
        <v>11</v>
      </c>
      <c r="K113" s="16" t="s">
        <v>156</v>
      </c>
      <c r="L113" s="16" t="s">
        <v>15</v>
      </c>
      <c r="M113" s="16" t="s">
        <v>16</v>
      </c>
      <c r="N113" s="16" t="s">
        <v>17</v>
      </c>
      <c r="O113" s="16" t="s">
        <v>18</v>
      </c>
      <c r="P113" s="16" t="s">
        <v>19</v>
      </c>
    </row>
    <row r="114" spans="2:42" ht="29.25" customHeight="1" x14ac:dyDescent="0.35">
      <c r="B114" s="451" t="s">
        <v>103</v>
      </c>
      <c r="C114" s="452"/>
      <c r="D114" s="453"/>
      <c r="E114" s="196">
        <v>4549</v>
      </c>
      <c r="F114" s="196"/>
      <c r="G114" s="302"/>
      <c r="H114" s="196"/>
      <c r="I114" s="196"/>
      <c r="J114" s="196"/>
      <c r="K114" s="196"/>
      <c r="L114" s="196"/>
      <c r="M114" s="196"/>
      <c r="N114" s="196"/>
      <c r="O114" s="196"/>
      <c r="P114" s="196"/>
      <c r="R114" s="8"/>
      <c r="AP114" s="31"/>
    </row>
    <row r="115" spans="2:42" ht="17.25" customHeight="1" x14ac:dyDescent="0.3">
      <c r="B115" s="180"/>
      <c r="C115" s="181"/>
      <c r="D115" s="181"/>
      <c r="E115" s="92"/>
      <c r="F115" s="92"/>
      <c r="G115" s="181"/>
      <c r="H115" s="92"/>
      <c r="I115" s="92"/>
      <c r="J115" s="92"/>
      <c r="K115" s="92"/>
      <c r="L115" s="92"/>
      <c r="M115" s="92"/>
      <c r="N115" s="92"/>
      <c r="O115" s="92"/>
      <c r="P115" s="92"/>
    </row>
    <row r="116" spans="2:42" s="9" customFormat="1" ht="39" customHeight="1" x14ac:dyDescent="0.3">
      <c r="B116" s="443" t="s">
        <v>216</v>
      </c>
      <c r="C116" s="444"/>
      <c r="D116" s="447"/>
      <c r="E116" s="16" t="s">
        <v>96</v>
      </c>
      <c r="F116" s="16" t="s">
        <v>7</v>
      </c>
      <c r="G116" s="16" t="s">
        <v>8</v>
      </c>
      <c r="H116" s="16" t="s">
        <v>9</v>
      </c>
      <c r="I116" s="16" t="s">
        <v>10</v>
      </c>
      <c r="J116" s="16" t="s">
        <v>11</v>
      </c>
      <c r="K116" s="16" t="s">
        <v>156</v>
      </c>
      <c r="L116" s="16" t="s">
        <v>15</v>
      </c>
      <c r="M116" s="16" t="s">
        <v>16</v>
      </c>
      <c r="N116" s="16" t="s">
        <v>17</v>
      </c>
      <c r="O116" s="16" t="s">
        <v>18</v>
      </c>
      <c r="P116" s="16" t="s">
        <v>19</v>
      </c>
    </row>
    <row r="117" spans="2:42" ht="39.75" customHeight="1" x14ac:dyDescent="0.35">
      <c r="B117" s="470" t="s">
        <v>217</v>
      </c>
      <c r="C117" s="471"/>
      <c r="D117" s="472"/>
      <c r="E117" s="185">
        <v>0</v>
      </c>
      <c r="F117" s="196"/>
      <c r="G117" s="302"/>
      <c r="H117" s="196"/>
      <c r="I117" s="196"/>
      <c r="J117" s="196"/>
      <c r="K117" s="196"/>
      <c r="L117" s="196"/>
      <c r="M117" s="196"/>
      <c r="N117" s="196"/>
      <c r="O117" s="196"/>
      <c r="P117" s="196"/>
      <c r="R117" s="8"/>
      <c r="AP117" s="31"/>
    </row>
    <row r="118" spans="2:42" ht="39" customHeight="1" x14ac:dyDescent="0.3">
      <c r="B118" s="470" t="s">
        <v>218</v>
      </c>
      <c r="C118" s="471"/>
      <c r="D118" s="472"/>
      <c r="E118" s="185">
        <v>0</v>
      </c>
      <c r="F118" s="196"/>
      <c r="G118" s="302"/>
      <c r="H118" s="196"/>
      <c r="I118" s="196"/>
      <c r="J118" s="196"/>
      <c r="K118" s="196"/>
      <c r="L118" s="196"/>
      <c r="M118" s="196"/>
      <c r="N118" s="196"/>
      <c r="O118" s="196"/>
      <c r="P118" s="196"/>
    </row>
    <row r="119" spans="2:42" ht="18.75" customHeight="1" x14ac:dyDescent="0.3">
      <c r="B119" s="180"/>
      <c r="C119" s="181"/>
      <c r="D119" s="181"/>
      <c r="E119" s="92"/>
      <c r="F119" s="92"/>
      <c r="G119" s="181"/>
      <c r="H119" s="92"/>
      <c r="I119" s="92"/>
      <c r="J119" s="92"/>
      <c r="K119" s="92"/>
      <c r="L119" s="92"/>
      <c r="M119" s="92"/>
      <c r="N119" s="92"/>
      <c r="O119" s="92"/>
      <c r="P119" s="92"/>
    </row>
    <row r="120" spans="2:42" ht="39" customHeight="1" x14ac:dyDescent="0.3">
      <c r="B120" s="539" t="s">
        <v>219</v>
      </c>
      <c r="C120" s="540"/>
      <c r="D120" s="541"/>
      <c r="E120" s="16" t="s">
        <v>96</v>
      </c>
      <c r="F120" s="16" t="s">
        <v>7</v>
      </c>
      <c r="G120" s="16" t="s">
        <v>8</v>
      </c>
      <c r="H120" s="16" t="s">
        <v>9</v>
      </c>
      <c r="I120" s="16" t="s">
        <v>10</v>
      </c>
      <c r="J120" s="16" t="s">
        <v>11</v>
      </c>
      <c r="K120" s="16" t="s">
        <v>156</v>
      </c>
      <c r="L120" s="16" t="s">
        <v>15</v>
      </c>
      <c r="M120" s="16" t="s">
        <v>16</v>
      </c>
      <c r="N120" s="16" t="s">
        <v>17</v>
      </c>
      <c r="O120" s="16" t="s">
        <v>18</v>
      </c>
      <c r="P120" s="16" t="s">
        <v>19</v>
      </c>
    </row>
    <row r="121" spans="2:42" ht="39" customHeight="1" x14ac:dyDescent="0.3">
      <c r="B121" s="491" t="s">
        <v>235</v>
      </c>
      <c r="C121" s="492"/>
      <c r="D121" s="493"/>
      <c r="E121" s="425">
        <v>3746</v>
      </c>
      <c r="F121" s="16"/>
      <c r="G121" s="411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2:42" ht="39" customHeight="1" x14ac:dyDescent="0.3">
      <c r="B122" s="494" t="s">
        <v>220</v>
      </c>
      <c r="C122" s="495"/>
      <c r="D122" s="496"/>
      <c r="E122" s="196">
        <v>0</v>
      </c>
      <c r="F122" s="196"/>
      <c r="G122" s="302"/>
      <c r="H122" s="196"/>
      <c r="I122" s="196"/>
      <c r="J122" s="196"/>
      <c r="K122" s="196"/>
      <c r="L122" s="196"/>
      <c r="M122" s="196"/>
      <c r="N122" s="196"/>
      <c r="O122" s="196"/>
      <c r="P122" s="196"/>
    </row>
    <row r="123" spans="2:42" ht="39" customHeight="1" x14ac:dyDescent="0.3">
      <c r="B123" s="494" t="s">
        <v>24</v>
      </c>
      <c r="C123" s="495"/>
      <c r="D123" s="496"/>
      <c r="E123" s="196">
        <v>639</v>
      </c>
      <c r="F123" s="196"/>
      <c r="G123" s="302"/>
      <c r="H123" s="196"/>
      <c r="I123" s="196"/>
      <c r="J123" s="196"/>
      <c r="K123" s="196"/>
      <c r="L123" s="196"/>
      <c r="M123" s="196"/>
      <c r="N123" s="196"/>
      <c r="O123" s="196"/>
      <c r="P123" s="196"/>
    </row>
    <row r="124" spans="2:42" ht="39" customHeight="1" x14ac:dyDescent="0.3">
      <c r="B124" s="494" t="s">
        <v>221</v>
      </c>
      <c r="C124" s="495"/>
      <c r="D124" s="496"/>
      <c r="E124" s="196">
        <v>2</v>
      </c>
      <c r="F124" s="196"/>
      <c r="G124" s="302"/>
      <c r="H124" s="196"/>
      <c r="I124" s="196"/>
      <c r="J124" s="196"/>
      <c r="K124" s="196"/>
      <c r="L124" s="196"/>
      <c r="M124" s="196"/>
      <c r="N124" s="196"/>
      <c r="O124" s="196"/>
      <c r="P124" s="196"/>
    </row>
    <row r="125" spans="2:42" ht="39" customHeight="1" x14ac:dyDescent="0.3">
      <c r="B125" s="494" t="s">
        <v>222</v>
      </c>
      <c r="C125" s="495"/>
      <c r="D125" s="496"/>
      <c r="E125" s="196">
        <v>2</v>
      </c>
      <c r="F125" s="196"/>
      <c r="G125" s="302"/>
      <c r="H125" s="196"/>
      <c r="I125" s="196"/>
      <c r="J125" s="196"/>
      <c r="K125" s="196"/>
      <c r="L125" s="196"/>
      <c r="M125" s="196"/>
      <c r="N125" s="196"/>
      <c r="O125" s="196"/>
      <c r="P125" s="196"/>
    </row>
    <row r="126" spans="2:42" ht="39" customHeight="1" x14ac:dyDescent="0.3">
      <c r="B126" s="494" t="s">
        <v>223</v>
      </c>
      <c r="C126" s="495"/>
      <c r="D126" s="496"/>
      <c r="E126" s="196">
        <v>4</v>
      </c>
      <c r="F126" s="196"/>
      <c r="G126" s="302"/>
      <c r="H126" s="196"/>
      <c r="I126" s="196"/>
      <c r="J126" s="196"/>
      <c r="K126" s="196"/>
      <c r="L126" s="196"/>
      <c r="M126" s="196"/>
      <c r="N126" s="196"/>
      <c r="O126" s="196"/>
      <c r="P126" s="196"/>
    </row>
    <row r="127" spans="2:42" ht="39" customHeight="1" x14ac:dyDescent="0.3">
      <c r="B127" s="494" t="s">
        <v>224</v>
      </c>
      <c r="C127" s="495"/>
      <c r="D127" s="496"/>
      <c r="E127" s="196">
        <v>141</v>
      </c>
      <c r="F127" s="196"/>
      <c r="G127" s="302"/>
      <c r="H127" s="196"/>
      <c r="I127" s="196"/>
      <c r="J127" s="196"/>
      <c r="K127" s="196"/>
      <c r="L127" s="196"/>
      <c r="M127" s="196"/>
      <c r="N127" s="196"/>
      <c r="O127" s="196"/>
      <c r="P127" s="196"/>
    </row>
    <row r="128" spans="2:42" ht="39" customHeight="1" x14ac:dyDescent="0.3">
      <c r="B128" s="494" t="s">
        <v>77</v>
      </c>
      <c r="C128" s="495"/>
      <c r="D128" s="496"/>
      <c r="E128" s="196">
        <v>7</v>
      </c>
      <c r="F128" s="196"/>
      <c r="G128" s="302"/>
      <c r="H128" s="196"/>
      <c r="I128" s="196"/>
      <c r="J128" s="196"/>
      <c r="K128" s="196"/>
      <c r="L128" s="196"/>
      <c r="M128" s="196"/>
      <c r="N128" s="196"/>
      <c r="O128" s="196"/>
      <c r="P128" s="196"/>
    </row>
    <row r="129" spans="2:16" ht="39" customHeight="1" x14ac:dyDescent="0.3">
      <c r="B129" s="494" t="s">
        <v>225</v>
      </c>
      <c r="C129" s="495"/>
      <c r="D129" s="496"/>
      <c r="E129" s="196">
        <v>6</v>
      </c>
      <c r="F129" s="196"/>
      <c r="G129" s="302"/>
      <c r="H129" s="196"/>
      <c r="I129" s="196"/>
      <c r="J129" s="196"/>
      <c r="K129" s="196"/>
      <c r="L129" s="196"/>
      <c r="M129" s="196"/>
      <c r="N129" s="196"/>
      <c r="O129" s="196"/>
      <c r="P129" s="196"/>
    </row>
    <row r="130" spans="2:16" ht="39" customHeight="1" x14ac:dyDescent="0.3">
      <c r="B130" s="497" t="s">
        <v>236</v>
      </c>
      <c r="C130" s="498"/>
      <c r="D130" s="499"/>
      <c r="E130" s="425">
        <v>1</v>
      </c>
      <c r="F130" s="196"/>
      <c r="G130" s="302"/>
      <c r="H130" s="196"/>
      <c r="I130" s="196"/>
      <c r="J130" s="196"/>
      <c r="K130" s="196"/>
      <c r="L130" s="196"/>
      <c r="M130" s="196"/>
      <c r="N130" s="196"/>
      <c r="O130" s="196"/>
      <c r="P130" s="196"/>
    </row>
    <row r="131" spans="2:16" ht="39" customHeight="1" x14ac:dyDescent="0.3">
      <c r="B131" s="497" t="s">
        <v>78</v>
      </c>
      <c r="C131" s="498"/>
      <c r="D131" s="499"/>
      <c r="E131" s="425">
        <v>1</v>
      </c>
      <c r="F131" s="196"/>
      <c r="G131" s="302"/>
      <c r="H131" s="196"/>
      <c r="I131" s="196"/>
      <c r="J131" s="196"/>
      <c r="K131" s="196"/>
      <c r="L131" s="196"/>
      <c r="M131" s="196"/>
      <c r="N131" s="196"/>
      <c r="O131" s="196"/>
      <c r="P131" s="196"/>
    </row>
    <row r="132" spans="2:16" ht="18" customHeight="1" x14ac:dyDescent="0.3">
      <c r="B132" s="519"/>
      <c r="C132" s="520"/>
      <c r="D132" s="520"/>
      <c r="E132" s="520"/>
      <c r="F132" s="92"/>
      <c r="G132" s="181"/>
      <c r="H132" s="92"/>
      <c r="I132" s="92"/>
      <c r="J132" s="92"/>
      <c r="K132" s="92"/>
      <c r="L132" s="92"/>
      <c r="M132" s="92"/>
      <c r="N132" s="92"/>
      <c r="O132" s="92"/>
      <c r="P132" s="92"/>
    </row>
    <row r="133" spans="2:16" ht="39" customHeight="1" x14ac:dyDescent="0.3">
      <c r="B133" s="502" t="s">
        <v>226</v>
      </c>
      <c r="C133" s="503"/>
      <c r="D133" s="394" t="s">
        <v>3</v>
      </c>
      <c r="E133" s="16" t="s">
        <v>96</v>
      </c>
      <c r="F133" s="16" t="s">
        <v>7</v>
      </c>
      <c r="G133" s="16" t="s">
        <v>8</v>
      </c>
      <c r="H133" s="16" t="s">
        <v>9</v>
      </c>
      <c r="I133" s="16" t="s">
        <v>10</v>
      </c>
      <c r="J133" s="16" t="s">
        <v>11</v>
      </c>
      <c r="K133" s="16" t="s">
        <v>156</v>
      </c>
      <c r="L133" s="16" t="s">
        <v>15</v>
      </c>
      <c r="M133" s="16" t="s">
        <v>16</v>
      </c>
      <c r="N133" s="16" t="s">
        <v>17</v>
      </c>
      <c r="O133" s="16" t="s">
        <v>18</v>
      </c>
      <c r="P133" s="16" t="s">
        <v>19</v>
      </c>
    </row>
    <row r="134" spans="2:16" ht="39" customHeight="1" x14ac:dyDescent="0.3">
      <c r="B134" s="500" t="s">
        <v>227</v>
      </c>
      <c r="C134" s="501"/>
      <c r="D134" s="396">
        <v>1</v>
      </c>
      <c r="E134" s="119">
        <v>1</v>
      </c>
      <c r="F134" s="196"/>
      <c r="G134" s="302"/>
      <c r="H134" s="196"/>
      <c r="I134" s="196"/>
      <c r="J134" s="196"/>
      <c r="K134" s="196"/>
      <c r="L134" s="196"/>
      <c r="M134" s="196"/>
      <c r="N134" s="196"/>
      <c r="O134" s="196"/>
      <c r="P134" s="196"/>
    </row>
    <row r="135" spans="2:16" ht="39" customHeight="1" x14ac:dyDescent="0.3">
      <c r="B135" s="500" t="s">
        <v>228</v>
      </c>
      <c r="C135" s="501"/>
      <c r="D135" s="396">
        <v>1</v>
      </c>
      <c r="E135" s="119">
        <v>0.76029999999999998</v>
      </c>
      <c r="F135" s="196"/>
      <c r="G135" s="302"/>
      <c r="H135" s="196"/>
      <c r="I135" s="196"/>
      <c r="J135" s="196"/>
      <c r="K135" s="196"/>
      <c r="L135" s="196"/>
      <c r="M135" s="196"/>
      <c r="N135" s="196"/>
      <c r="O135" s="196"/>
      <c r="P135" s="196"/>
    </row>
    <row r="136" spans="2:16" ht="39" customHeight="1" x14ac:dyDescent="0.3">
      <c r="B136" s="500" t="s">
        <v>229</v>
      </c>
      <c r="C136" s="501"/>
      <c r="D136" s="397">
        <v>1</v>
      </c>
      <c r="E136" s="119">
        <v>1</v>
      </c>
      <c r="F136" s="196"/>
      <c r="G136" s="302"/>
      <c r="H136" s="196"/>
      <c r="I136" s="196"/>
      <c r="J136" s="196"/>
      <c r="K136" s="196"/>
      <c r="L136" s="196"/>
      <c r="M136" s="196"/>
      <c r="N136" s="196"/>
      <c r="O136" s="196"/>
      <c r="P136" s="196"/>
    </row>
    <row r="137" spans="2:16" ht="16.5" customHeight="1" x14ac:dyDescent="0.3">
      <c r="B137" s="398"/>
      <c r="C137" s="399"/>
      <c r="D137" s="400"/>
      <c r="E137" s="401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</row>
    <row r="138" spans="2:16" ht="39" customHeight="1" x14ac:dyDescent="0.3">
      <c r="B138" s="504" t="s">
        <v>104</v>
      </c>
      <c r="C138" s="505"/>
      <c r="D138" s="506"/>
      <c r="E138" s="16" t="s">
        <v>96</v>
      </c>
      <c r="F138" s="16" t="s">
        <v>7</v>
      </c>
      <c r="G138" s="16" t="s">
        <v>8</v>
      </c>
      <c r="H138" s="16" t="s">
        <v>9</v>
      </c>
      <c r="I138" s="16" t="s">
        <v>10</v>
      </c>
      <c r="J138" s="16" t="s">
        <v>11</v>
      </c>
      <c r="K138" s="16" t="s">
        <v>156</v>
      </c>
      <c r="L138" s="16" t="s">
        <v>15</v>
      </c>
      <c r="M138" s="16" t="s">
        <v>16</v>
      </c>
      <c r="N138" s="16" t="s">
        <v>17</v>
      </c>
      <c r="O138" s="16" t="s">
        <v>18</v>
      </c>
      <c r="P138" s="16" t="s">
        <v>19</v>
      </c>
    </row>
    <row r="139" spans="2:16" ht="39" customHeight="1" x14ac:dyDescent="0.3">
      <c r="B139" s="507" t="s">
        <v>230</v>
      </c>
      <c r="C139" s="508"/>
      <c r="D139" s="509"/>
      <c r="E139" s="402">
        <v>74</v>
      </c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</row>
    <row r="140" spans="2:16" ht="39" customHeight="1" x14ac:dyDescent="0.3">
      <c r="B140" s="510" t="s">
        <v>231</v>
      </c>
      <c r="C140" s="511"/>
      <c r="D140" s="512"/>
      <c r="E140" s="402">
        <v>859</v>
      </c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</row>
    <row r="141" spans="2:16" ht="39" customHeight="1" x14ac:dyDescent="0.3">
      <c r="B141" s="513" t="s">
        <v>232</v>
      </c>
      <c r="C141" s="514"/>
      <c r="D141" s="515"/>
      <c r="E141" s="402">
        <v>2452</v>
      </c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</row>
    <row r="142" spans="2:16" ht="39" customHeight="1" x14ac:dyDescent="0.3">
      <c r="B142" s="516" t="s">
        <v>233</v>
      </c>
      <c r="C142" s="517"/>
      <c r="D142" s="518"/>
      <c r="E142" s="402">
        <v>978</v>
      </c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</row>
    <row r="143" spans="2:16" ht="39" customHeight="1" x14ac:dyDescent="0.3">
      <c r="B143" s="524" t="s">
        <v>109</v>
      </c>
      <c r="C143" s="525"/>
      <c r="D143" s="526"/>
      <c r="E143" s="402">
        <v>34</v>
      </c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</row>
    <row r="144" spans="2:16" ht="39" customHeight="1" x14ac:dyDescent="0.3">
      <c r="B144" s="527" t="s">
        <v>234</v>
      </c>
      <c r="C144" s="528"/>
      <c r="D144" s="529"/>
      <c r="E144" s="402">
        <v>152</v>
      </c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</row>
    <row r="145" spans="1:797" ht="39" customHeight="1" x14ac:dyDescent="0.3">
      <c r="B145" s="530" t="s">
        <v>83</v>
      </c>
      <c r="C145" s="531"/>
      <c r="D145" s="532"/>
      <c r="E145" s="420">
        <f t="shared" ref="E145:P145" si="6">SUM(E139:E144)</f>
        <v>4549</v>
      </c>
      <c r="F145" s="409">
        <f t="shared" si="6"/>
        <v>0</v>
      </c>
      <c r="G145" s="409">
        <f t="shared" si="6"/>
        <v>0</v>
      </c>
      <c r="H145" s="409">
        <f t="shared" si="6"/>
        <v>0</v>
      </c>
      <c r="I145" s="409">
        <f t="shared" si="6"/>
        <v>0</v>
      </c>
      <c r="J145" s="409">
        <f t="shared" si="6"/>
        <v>0</v>
      </c>
      <c r="K145" s="409">
        <f t="shared" si="6"/>
        <v>0</v>
      </c>
      <c r="L145" s="409">
        <f t="shared" si="6"/>
        <v>0</v>
      </c>
      <c r="M145" s="409">
        <f t="shared" si="6"/>
        <v>0</v>
      </c>
      <c r="N145" s="409">
        <f t="shared" si="6"/>
        <v>0</v>
      </c>
      <c r="O145" s="409">
        <f t="shared" si="6"/>
        <v>0</v>
      </c>
      <c r="P145" s="409">
        <f t="shared" si="6"/>
        <v>0</v>
      </c>
    </row>
    <row r="146" spans="1:797" ht="39" customHeight="1" x14ac:dyDescent="0.3">
      <c r="B146" s="488" t="s">
        <v>157</v>
      </c>
      <c r="C146" s="489"/>
      <c r="D146" s="489"/>
      <c r="E146" s="489"/>
      <c r="F146" s="489"/>
      <c r="G146" s="489"/>
      <c r="H146" s="489"/>
      <c r="I146" s="489"/>
      <c r="J146" s="489"/>
      <c r="K146" s="489"/>
      <c r="L146" s="489"/>
      <c r="M146" s="489"/>
      <c r="N146" s="489"/>
      <c r="O146" s="489"/>
      <c r="P146" s="490"/>
    </row>
    <row r="147" spans="1:797" ht="19.5" customHeight="1" x14ac:dyDescent="0.3">
      <c r="B147" s="180"/>
      <c r="C147" s="181"/>
      <c r="D147" s="181"/>
      <c r="E147" s="92"/>
      <c r="F147" s="92"/>
      <c r="G147" s="181"/>
      <c r="H147" s="92"/>
      <c r="I147" s="92"/>
      <c r="J147" s="92"/>
      <c r="K147" s="92"/>
      <c r="L147" s="92"/>
      <c r="M147" s="92"/>
      <c r="N147" s="92"/>
      <c r="O147" s="92"/>
      <c r="P147" s="92"/>
    </row>
    <row r="148" spans="1:797" s="338" customFormat="1" ht="100.5" customHeight="1" x14ac:dyDescent="0.3">
      <c r="A148" s="1"/>
      <c r="B148" s="345" t="s">
        <v>163</v>
      </c>
      <c r="C148" s="348"/>
      <c r="D148" s="336"/>
      <c r="E148" s="337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7"/>
      <c r="Q148" s="210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/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/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/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/>
      <c r="LE148" s="1"/>
      <c r="LF148" s="1"/>
      <c r="LG148" s="1"/>
      <c r="LH148" s="1"/>
      <c r="LI148" s="1"/>
      <c r="LJ148" s="1"/>
      <c r="LK148" s="1"/>
      <c r="LL148" s="1"/>
      <c r="LM148" s="1"/>
      <c r="LN148" s="1"/>
      <c r="LO148" s="1"/>
      <c r="LP148" s="1"/>
      <c r="LQ148" s="1"/>
      <c r="LR148" s="1"/>
      <c r="LS148" s="1"/>
      <c r="LT148" s="1"/>
      <c r="LU148" s="1"/>
      <c r="LV148" s="1"/>
      <c r="LW148" s="1"/>
      <c r="LX148" s="1"/>
      <c r="LY148" s="1"/>
      <c r="LZ148" s="1"/>
      <c r="MA148" s="1"/>
      <c r="MB148" s="1"/>
      <c r="MC148" s="1"/>
      <c r="MD148" s="1"/>
      <c r="ME148" s="1"/>
      <c r="MF148" s="1"/>
      <c r="MG148" s="1"/>
      <c r="MH148" s="1"/>
      <c r="MI148" s="1"/>
      <c r="MJ148" s="1"/>
      <c r="MK148" s="1"/>
      <c r="ML148" s="1"/>
      <c r="MM148" s="1"/>
      <c r="MN148" s="1"/>
      <c r="MO148" s="1"/>
      <c r="MP148" s="1"/>
      <c r="MQ148" s="1"/>
      <c r="MR148" s="1"/>
      <c r="MS148" s="1"/>
      <c r="MT148" s="1"/>
      <c r="MU148" s="1"/>
      <c r="MV148" s="1"/>
      <c r="MW148" s="1"/>
      <c r="MX148" s="1"/>
      <c r="MY148" s="1"/>
      <c r="MZ148" s="1"/>
      <c r="NA148" s="1"/>
      <c r="NB148" s="1"/>
      <c r="NC148" s="1"/>
      <c r="ND148" s="1"/>
      <c r="NE148" s="1"/>
      <c r="NF148" s="1"/>
      <c r="NG148" s="1"/>
      <c r="NH148" s="1"/>
      <c r="NI148" s="1"/>
      <c r="NJ148" s="1"/>
      <c r="NK148" s="1"/>
      <c r="NL148" s="1"/>
      <c r="NM148" s="1"/>
      <c r="NN148" s="1"/>
      <c r="NO148" s="1"/>
      <c r="NP148" s="1"/>
      <c r="NQ148" s="1"/>
      <c r="NR148" s="1"/>
      <c r="NS148" s="1"/>
      <c r="NT148" s="1"/>
      <c r="NU148" s="1"/>
      <c r="NV148" s="1"/>
      <c r="NW148" s="1"/>
      <c r="NX148" s="1"/>
      <c r="NY148" s="1"/>
      <c r="NZ148" s="1"/>
      <c r="OA148" s="1"/>
      <c r="OB148" s="1"/>
      <c r="OC148" s="1"/>
      <c r="OD148" s="1"/>
      <c r="OE148" s="1"/>
      <c r="OF148" s="1"/>
      <c r="OG148" s="1"/>
      <c r="OH148" s="1"/>
      <c r="OI148" s="1"/>
      <c r="OJ148" s="1"/>
      <c r="OK148" s="1"/>
      <c r="OL148" s="1"/>
      <c r="OM148" s="1"/>
      <c r="ON148" s="1"/>
      <c r="OO148" s="1"/>
      <c r="OP148" s="1"/>
      <c r="OQ148" s="1"/>
      <c r="OR148" s="1"/>
      <c r="OS148" s="1"/>
      <c r="OT148" s="1"/>
      <c r="OU148" s="1"/>
      <c r="OV148" s="1"/>
      <c r="OW148" s="1"/>
      <c r="OX148" s="1"/>
      <c r="OY148" s="1"/>
      <c r="OZ148" s="1"/>
      <c r="PA148" s="1"/>
      <c r="PB148" s="1"/>
      <c r="PC148" s="1"/>
      <c r="PD148" s="1"/>
      <c r="PE148" s="1"/>
      <c r="PF148" s="1"/>
      <c r="PG148" s="1"/>
      <c r="PH148" s="1"/>
      <c r="PI148" s="1"/>
      <c r="PJ148" s="1"/>
      <c r="PK148" s="1"/>
      <c r="PL148" s="1"/>
      <c r="PM148" s="1"/>
      <c r="PN148" s="1"/>
      <c r="PO148" s="1"/>
      <c r="PP148" s="1"/>
      <c r="PQ148" s="1"/>
      <c r="PR148" s="1"/>
      <c r="PS148" s="1"/>
      <c r="PT148" s="1"/>
      <c r="PU148" s="1"/>
      <c r="PV148" s="1"/>
      <c r="PW148" s="1"/>
      <c r="PX148" s="1"/>
      <c r="PY148" s="1"/>
      <c r="PZ148" s="1"/>
      <c r="QA148" s="1"/>
      <c r="QB148" s="1"/>
      <c r="QC148" s="1"/>
      <c r="QD148" s="1"/>
      <c r="QE148" s="1"/>
      <c r="QF148" s="1"/>
      <c r="QG148" s="1"/>
      <c r="QH148" s="1"/>
      <c r="QI148" s="1"/>
      <c r="QJ148" s="1"/>
      <c r="QK148" s="1"/>
      <c r="QL148" s="1"/>
      <c r="QM148" s="1"/>
      <c r="QN148" s="1"/>
      <c r="QO148" s="1"/>
      <c r="QP148" s="1"/>
      <c r="QQ148" s="1"/>
      <c r="QR148" s="1"/>
      <c r="QS148" s="1"/>
      <c r="QT148" s="1"/>
      <c r="QU148" s="1"/>
      <c r="QV148" s="1"/>
      <c r="QW148" s="1"/>
      <c r="QX148" s="1"/>
      <c r="QY148" s="1"/>
      <c r="QZ148" s="1"/>
      <c r="RA148" s="1"/>
      <c r="RB148" s="1"/>
      <c r="RC148" s="1"/>
      <c r="RD148" s="1"/>
      <c r="RE148" s="1"/>
      <c r="RF148" s="1"/>
      <c r="RG148" s="1"/>
      <c r="RH148" s="1"/>
      <c r="RI148" s="1"/>
      <c r="RJ148" s="1"/>
      <c r="RK148" s="1"/>
      <c r="RL148" s="1"/>
      <c r="RM148" s="1"/>
      <c r="RN148" s="1"/>
      <c r="RO148" s="1"/>
      <c r="RP148" s="1"/>
      <c r="RQ148" s="1"/>
      <c r="RR148" s="1"/>
      <c r="RS148" s="1"/>
      <c r="RT148" s="1"/>
      <c r="RU148" s="1"/>
      <c r="RV148" s="1"/>
      <c r="RW148" s="1"/>
      <c r="RX148" s="1"/>
      <c r="RY148" s="1"/>
      <c r="RZ148" s="1"/>
      <c r="SA148" s="1"/>
      <c r="SB148" s="1"/>
      <c r="SC148" s="1"/>
      <c r="SD148" s="1"/>
      <c r="SE148" s="1"/>
      <c r="SF148" s="1"/>
      <c r="SG148" s="1"/>
      <c r="SH148" s="1"/>
      <c r="SI148" s="1"/>
      <c r="SJ148" s="1"/>
      <c r="SK148" s="1"/>
      <c r="SL148" s="1"/>
      <c r="SM148" s="1"/>
      <c r="SN148" s="1"/>
      <c r="SO148" s="1"/>
      <c r="SP148" s="1"/>
      <c r="SQ148" s="1"/>
      <c r="SR148" s="1"/>
      <c r="SS148" s="1"/>
      <c r="ST148" s="1"/>
      <c r="SU148" s="1"/>
      <c r="SV148" s="1"/>
      <c r="SW148" s="1"/>
      <c r="SX148" s="1"/>
      <c r="SY148" s="1"/>
      <c r="SZ148" s="1"/>
      <c r="TA148" s="1"/>
      <c r="TB148" s="1"/>
      <c r="TC148" s="1"/>
      <c r="TD148" s="1"/>
      <c r="TE148" s="1"/>
      <c r="TF148" s="1"/>
      <c r="TG148" s="1"/>
      <c r="TH148" s="1"/>
      <c r="TI148" s="1"/>
      <c r="TJ148" s="1"/>
      <c r="TK148" s="1"/>
      <c r="TL148" s="1"/>
      <c r="TM148" s="1"/>
      <c r="TN148" s="1"/>
      <c r="TO148" s="1"/>
      <c r="TP148" s="1"/>
      <c r="TQ148" s="1"/>
      <c r="TR148" s="1"/>
      <c r="TS148" s="1"/>
      <c r="TT148" s="1"/>
      <c r="TU148" s="1"/>
      <c r="TV148" s="1"/>
      <c r="TW148" s="1"/>
      <c r="TX148" s="1"/>
      <c r="TY148" s="1"/>
      <c r="TZ148" s="1"/>
      <c r="UA148" s="1"/>
      <c r="UB148" s="1"/>
      <c r="UC148" s="1"/>
      <c r="UD148" s="1"/>
      <c r="UE148" s="1"/>
      <c r="UF148" s="1"/>
      <c r="UG148" s="1"/>
      <c r="UH148" s="1"/>
      <c r="UI148" s="1"/>
      <c r="UJ148" s="1"/>
      <c r="UK148" s="1"/>
      <c r="UL148" s="1"/>
      <c r="UM148" s="1"/>
      <c r="UN148" s="1"/>
      <c r="UO148" s="1"/>
      <c r="UP148" s="1"/>
      <c r="UQ148" s="1"/>
      <c r="UR148" s="1"/>
      <c r="US148" s="1"/>
      <c r="UT148" s="1"/>
      <c r="UU148" s="1"/>
      <c r="UV148" s="1"/>
      <c r="UW148" s="1"/>
      <c r="UX148" s="1"/>
      <c r="UY148" s="1"/>
      <c r="UZ148" s="1"/>
      <c r="VA148" s="1"/>
      <c r="VB148" s="1"/>
      <c r="VC148" s="1"/>
      <c r="VD148" s="1"/>
      <c r="VE148" s="1"/>
      <c r="VF148" s="1"/>
      <c r="VG148" s="1"/>
      <c r="VH148" s="1"/>
      <c r="VI148" s="1"/>
      <c r="VJ148" s="1"/>
      <c r="VK148" s="1"/>
      <c r="VL148" s="1"/>
      <c r="VM148" s="1"/>
      <c r="VN148" s="1"/>
      <c r="VO148" s="1"/>
      <c r="VP148" s="1"/>
      <c r="VQ148" s="1"/>
      <c r="VR148" s="1"/>
      <c r="VS148" s="1"/>
      <c r="VT148" s="1"/>
      <c r="VU148" s="1"/>
      <c r="VV148" s="1"/>
      <c r="VW148" s="1"/>
      <c r="VX148" s="1"/>
      <c r="VY148" s="1"/>
      <c r="VZ148" s="1"/>
      <c r="WA148" s="1"/>
      <c r="WB148" s="1"/>
      <c r="WC148" s="1"/>
      <c r="WD148" s="1"/>
      <c r="WE148" s="1"/>
      <c r="WF148" s="1"/>
      <c r="WG148" s="1"/>
      <c r="WH148" s="1"/>
      <c r="WI148" s="1"/>
      <c r="WJ148" s="1"/>
      <c r="WK148" s="1"/>
      <c r="WL148" s="1"/>
      <c r="WM148" s="1"/>
      <c r="WN148" s="1"/>
      <c r="WO148" s="1"/>
      <c r="WP148" s="1"/>
      <c r="WQ148" s="1"/>
      <c r="WR148" s="1"/>
      <c r="WS148" s="1"/>
      <c r="WT148" s="1"/>
      <c r="WU148" s="1"/>
      <c r="WV148" s="1"/>
      <c r="WW148" s="1"/>
      <c r="WX148" s="1"/>
      <c r="WY148" s="1"/>
      <c r="WZ148" s="1"/>
      <c r="XA148" s="1"/>
      <c r="XB148" s="1"/>
      <c r="XC148" s="1"/>
      <c r="XD148" s="1"/>
      <c r="XE148" s="1"/>
      <c r="XF148" s="1"/>
      <c r="XG148" s="1"/>
      <c r="XH148" s="1"/>
      <c r="XI148" s="1"/>
      <c r="XJ148" s="1"/>
      <c r="XK148" s="1"/>
      <c r="XL148" s="1"/>
      <c r="XM148" s="1"/>
      <c r="XN148" s="1"/>
      <c r="XO148" s="1"/>
      <c r="XP148" s="1"/>
      <c r="XQ148" s="1"/>
      <c r="XR148" s="1"/>
      <c r="XS148" s="1"/>
      <c r="XT148" s="1"/>
      <c r="XU148" s="1"/>
      <c r="XV148" s="1"/>
      <c r="XW148" s="1"/>
      <c r="XX148" s="1"/>
      <c r="XY148" s="1"/>
      <c r="XZ148" s="1"/>
      <c r="YA148" s="1"/>
      <c r="YB148" s="1"/>
      <c r="YC148" s="1"/>
      <c r="YD148" s="1"/>
      <c r="YE148" s="1"/>
      <c r="YF148" s="1"/>
      <c r="YG148" s="1"/>
      <c r="YH148" s="1"/>
      <c r="YI148" s="1"/>
      <c r="YJ148" s="1"/>
      <c r="YK148" s="1"/>
      <c r="YL148" s="1"/>
      <c r="YM148" s="1"/>
      <c r="YN148" s="1"/>
      <c r="YO148" s="1"/>
      <c r="YP148" s="1"/>
      <c r="YQ148" s="1"/>
      <c r="YR148" s="1"/>
      <c r="YS148" s="1"/>
      <c r="YT148" s="1"/>
      <c r="YU148" s="1"/>
      <c r="YV148" s="1"/>
      <c r="YW148" s="1"/>
      <c r="YX148" s="1"/>
      <c r="YY148" s="1"/>
      <c r="YZ148" s="1"/>
      <c r="ZA148" s="1"/>
      <c r="ZB148" s="1"/>
      <c r="ZC148" s="1"/>
      <c r="ZD148" s="1"/>
      <c r="ZE148" s="1"/>
      <c r="ZF148" s="1"/>
      <c r="ZG148" s="1"/>
      <c r="ZH148" s="1"/>
      <c r="ZI148" s="1"/>
      <c r="ZJ148" s="1"/>
      <c r="ZK148" s="1"/>
      <c r="ZL148" s="1"/>
      <c r="ZM148" s="1"/>
      <c r="ZN148" s="1"/>
      <c r="ZO148" s="1"/>
      <c r="ZP148" s="1"/>
      <c r="ZQ148" s="1"/>
      <c r="ZR148" s="1"/>
      <c r="ZS148" s="1"/>
      <c r="ZT148" s="1"/>
      <c r="ZU148" s="1"/>
      <c r="ZV148" s="1"/>
      <c r="ZW148" s="1"/>
      <c r="ZX148" s="1"/>
      <c r="ZY148" s="1"/>
      <c r="ZZ148" s="1"/>
      <c r="AAA148" s="1"/>
      <c r="AAB148" s="1"/>
      <c r="AAC148" s="1"/>
      <c r="AAD148" s="1"/>
      <c r="AAE148" s="1"/>
      <c r="AAF148" s="1"/>
      <c r="AAG148" s="1"/>
      <c r="AAH148" s="1"/>
      <c r="AAI148" s="1"/>
      <c r="AAJ148" s="1"/>
      <c r="AAK148" s="1"/>
      <c r="AAL148" s="1"/>
      <c r="AAM148" s="1"/>
      <c r="AAN148" s="1"/>
      <c r="AAO148" s="1"/>
      <c r="AAP148" s="1"/>
      <c r="AAQ148" s="1"/>
      <c r="AAR148" s="1"/>
      <c r="AAS148" s="1"/>
      <c r="AAT148" s="1"/>
      <c r="AAU148" s="1"/>
      <c r="AAV148" s="1"/>
      <c r="AAW148" s="1"/>
      <c r="AAX148" s="1"/>
      <c r="AAY148" s="1"/>
      <c r="AAZ148" s="1"/>
      <c r="ABA148" s="1"/>
      <c r="ABB148" s="1"/>
      <c r="ABC148" s="1"/>
      <c r="ABD148" s="1"/>
      <c r="ABE148" s="1"/>
      <c r="ABF148" s="1"/>
      <c r="ABG148" s="1"/>
      <c r="ABH148" s="1"/>
      <c r="ABI148" s="1"/>
      <c r="ABJ148" s="1"/>
      <c r="ABK148" s="1"/>
      <c r="ABL148" s="1"/>
      <c r="ABM148" s="1"/>
      <c r="ABN148" s="1"/>
      <c r="ABO148" s="1"/>
      <c r="ABP148" s="1"/>
      <c r="ABQ148" s="1"/>
      <c r="ABR148" s="1"/>
      <c r="ABS148" s="1"/>
      <c r="ABT148" s="1"/>
      <c r="ABU148" s="1"/>
      <c r="ABV148" s="1"/>
      <c r="ABW148" s="1"/>
      <c r="ABX148" s="1"/>
      <c r="ABY148" s="1"/>
      <c r="ABZ148" s="1"/>
      <c r="ACA148" s="1"/>
      <c r="ACB148" s="1"/>
      <c r="ACC148" s="1"/>
      <c r="ACD148" s="1"/>
      <c r="ACE148" s="1"/>
      <c r="ACF148" s="1"/>
      <c r="ACG148" s="1"/>
      <c r="ACH148" s="1"/>
      <c r="ACI148" s="1"/>
      <c r="ACJ148" s="1"/>
      <c r="ACK148" s="1"/>
      <c r="ACL148" s="1"/>
      <c r="ACM148" s="1"/>
      <c r="ACN148" s="1"/>
      <c r="ACO148" s="1"/>
      <c r="ACP148" s="1"/>
      <c r="ACQ148" s="1"/>
      <c r="ACR148" s="1"/>
      <c r="ACS148" s="1"/>
      <c r="ACT148" s="1"/>
      <c r="ACU148" s="1"/>
      <c r="ACV148" s="1"/>
      <c r="ACW148" s="1"/>
      <c r="ACX148" s="1"/>
      <c r="ACY148" s="1"/>
      <c r="ACZ148" s="1"/>
      <c r="ADA148" s="1"/>
      <c r="ADB148" s="1"/>
      <c r="ADC148" s="1"/>
      <c r="ADD148" s="1"/>
      <c r="ADE148" s="1"/>
      <c r="ADF148" s="1"/>
      <c r="ADG148" s="1"/>
      <c r="ADH148" s="1"/>
      <c r="ADI148" s="1"/>
      <c r="ADJ148" s="1"/>
      <c r="ADK148" s="1"/>
      <c r="ADL148" s="1"/>
      <c r="ADM148" s="1"/>
      <c r="ADN148" s="1"/>
      <c r="ADO148" s="1"/>
      <c r="ADP148" s="1"/>
      <c r="ADQ148" s="1"/>
    </row>
    <row r="149" spans="1:797" s="341" customFormat="1" ht="95.25" customHeight="1" x14ac:dyDescent="0.3">
      <c r="A149" s="1"/>
      <c r="B149" s="346" t="s">
        <v>160</v>
      </c>
      <c r="C149" s="349"/>
      <c r="D149" s="339"/>
      <c r="E149" s="340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  <c r="P149" s="340"/>
      <c r="Q149" s="210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  <c r="LQ149" s="1"/>
      <c r="LR149" s="1"/>
      <c r="LS149" s="1"/>
      <c r="LT149" s="1"/>
      <c r="LU149" s="1"/>
      <c r="LV149" s="1"/>
      <c r="LW149" s="1"/>
      <c r="LX149" s="1"/>
      <c r="LY149" s="1"/>
      <c r="LZ149" s="1"/>
      <c r="MA149" s="1"/>
      <c r="MB149" s="1"/>
      <c r="MC149" s="1"/>
      <c r="MD149" s="1"/>
      <c r="ME149" s="1"/>
      <c r="MF149" s="1"/>
      <c r="MG149" s="1"/>
      <c r="MH149" s="1"/>
      <c r="MI149" s="1"/>
      <c r="MJ149" s="1"/>
      <c r="MK149" s="1"/>
      <c r="ML149" s="1"/>
      <c r="MM149" s="1"/>
      <c r="MN149" s="1"/>
      <c r="MO149" s="1"/>
      <c r="MP149" s="1"/>
      <c r="MQ149" s="1"/>
      <c r="MR149" s="1"/>
      <c r="MS149" s="1"/>
      <c r="MT149" s="1"/>
      <c r="MU149" s="1"/>
      <c r="MV149" s="1"/>
      <c r="MW149" s="1"/>
      <c r="MX149" s="1"/>
      <c r="MY149" s="1"/>
      <c r="MZ149" s="1"/>
      <c r="NA149" s="1"/>
      <c r="NB149" s="1"/>
      <c r="NC149" s="1"/>
      <c r="ND149" s="1"/>
      <c r="NE149" s="1"/>
      <c r="NF149" s="1"/>
      <c r="NG149" s="1"/>
      <c r="NH149" s="1"/>
      <c r="NI149" s="1"/>
      <c r="NJ149" s="1"/>
      <c r="NK149" s="1"/>
      <c r="NL149" s="1"/>
      <c r="NM149" s="1"/>
      <c r="NN149" s="1"/>
      <c r="NO149" s="1"/>
      <c r="NP149" s="1"/>
      <c r="NQ149" s="1"/>
      <c r="NR149" s="1"/>
      <c r="NS149" s="1"/>
      <c r="NT149" s="1"/>
      <c r="NU149" s="1"/>
      <c r="NV149" s="1"/>
      <c r="NW149" s="1"/>
      <c r="NX149" s="1"/>
      <c r="NY149" s="1"/>
      <c r="NZ149" s="1"/>
      <c r="OA149" s="1"/>
      <c r="OB149" s="1"/>
      <c r="OC149" s="1"/>
      <c r="OD149" s="1"/>
      <c r="OE149" s="1"/>
      <c r="OF149" s="1"/>
      <c r="OG149" s="1"/>
      <c r="OH149" s="1"/>
      <c r="OI149" s="1"/>
      <c r="OJ149" s="1"/>
      <c r="OK149" s="1"/>
      <c r="OL149" s="1"/>
      <c r="OM149" s="1"/>
      <c r="ON149" s="1"/>
      <c r="OO149" s="1"/>
      <c r="OP149" s="1"/>
      <c r="OQ149" s="1"/>
      <c r="OR149" s="1"/>
      <c r="OS149" s="1"/>
      <c r="OT149" s="1"/>
      <c r="OU149" s="1"/>
      <c r="OV149" s="1"/>
      <c r="OW149" s="1"/>
      <c r="OX149" s="1"/>
      <c r="OY149" s="1"/>
      <c r="OZ149" s="1"/>
      <c r="PA149" s="1"/>
      <c r="PB149" s="1"/>
      <c r="PC149" s="1"/>
      <c r="PD149" s="1"/>
      <c r="PE149" s="1"/>
      <c r="PF149" s="1"/>
      <c r="PG149" s="1"/>
      <c r="PH149" s="1"/>
      <c r="PI149" s="1"/>
      <c r="PJ149" s="1"/>
      <c r="PK149" s="1"/>
      <c r="PL149" s="1"/>
      <c r="PM149" s="1"/>
      <c r="PN149" s="1"/>
      <c r="PO149" s="1"/>
      <c r="PP149" s="1"/>
      <c r="PQ149" s="1"/>
      <c r="PR149" s="1"/>
      <c r="PS149" s="1"/>
      <c r="PT149" s="1"/>
      <c r="PU149" s="1"/>
      <c r="PV149" s="1"/>
      <c r="PW149" s="1"/>
      <c r="PX149" s="1"/>
      <c r="PY149" s="1"/>
      <c r="PZ149" s="1"/>
      <c r="QA149" s="1"/>
      <c r="QB149" s="1"/>
      <c r="QC149" s="1"/>
      <c r="QD149" s="1"/>
      <c r="QE149" s="1"/>
      <c r="QF149" s="1"/>
      <c r="QG149" s="1"/>
      <c r="QH149" s="1"/>
      <c r="QI149" s="1"/>
      <c r="QJ149" s="1"/>
      <c r="QK149" s="1"/>
      <c r="QL149" s="1"/>
      <c r="QM149" s="1"/>
      <c r="QN149" s="1"/>
      <c r="QO149" s="1"/>
      <c r="QP149" s="1"/>
      <c r="QQ149" s="1"/>
      <c r="QR149" s="1"/>
      <c r="QS149" s="1"/>
      <c r="QT149" s="1"/>
      <c r="QU149" s="1"/>
      <c r="QV149" s="1"/>
      <c r="QW149" s="1"/>
      <c r="QX149" s="1"/>
      <c r="QY149" s="1"/>
      <c r="QZ149" s="1"/>
      <c r="RA149" s="1"/>
      <c r="RB149" s="1"/>
      <c r="RC149" s="1"/>
      <c r="RD149" s="1"/>
      <c r="RE149" s="1"/>
      <c r="RF149" s="1"/>
      <c r="RG149" s="1"/>
      <c r="RH149" s="1"/>
      <c r="RI149" s="1"/>
      <c r="RJ149" s="1"/>
      <c r="RK149" s="1"/>
      <c r="RL149" s="1"/>
      <c r="RM149" s="1"/>
      <c r="RN149" s="1"/>
      <c r="RO149" s="1"/>
      <c r="RP149" s="1"/>
      <c r="RQ149" s="1"/>
      <c r="RR149" s="1"/>
      <c r="RS149" s="1"/>
      <c r="RT149" s="1"/>
      <c r="RU149" s="1"/>
      <c r="RV149" s="1"/>
      <c r="RW149" s="1"/>
      <c r="RX149" s="1"/>
      <c r="RY149" s="1"/>
      <c r="RZ149" s="1"/>
      <c r="SA149" s="1"/>
      <c r="SB149" s="1"/>
      <c r="SC149" s="1"/>
      <c r="SD149" s="1"/>
      <c r="SE149" s="1"/>
      <c r="SF149" s="1"/>
      <c r="SG149" s="1"/>
      <c r="SH149" s="1"/>
      <c r="SI149" s="1"/>
      <c r="SJ149" s="1"/>
      <c r="SK149" s="1"/>
      <c r="SL149" s="1"/>
      <c r="SM149" s="1"/>
      <c r="SN149" s="1"/>
      <c r="SO149" s="1"/>
      <c r="SP149" s="1"/>
      <c r="SQ149" s="1"/>
      <c r="SR149" s="1"/>
      <c r="SS149" s="1"/>
      <c r="ST149" s="1"/>
      <c r="SU149" s="1"/>
      <c r="SV149" s="1"/>
      <c r="SW149" s="1"/>
      <c r="SX149" s="1"/>
      <c r="SY149" s="1"/>
      <c r="SZ149" s="1"/>
      <c r="TA149" s="1"/>
      <c r="TB149" s="1"/>
      <c r="TC149" s="1"/>
      <c r="TD149" s="1"/>
      <c r="TE149" s="1"/>
      <c r="TF149" s="1"/>
      <c r="TG149" s="1"/>
      <c r="TH149" s="1"/>
      <c r="TI149" s="1"/>
      <c r="TJ149" s="1"/>
      <c r="TK149" s="1"/>
      <c r="TL149" s="1"/>
      <c r="TM149" s="1"/>
      <c r="TN149" s="1"/>
      <c r="TO149" s="1"/>
      <c r="TP149" s="1"/>
      <c r="TQ149" s="1"/>
      <c r="TR149" s="1"/>
      <c r="TS149" s="1"/>
      <c r="TT149" s="1"/>
      <c r="TU149" s="1"/>
      <c r="TV149" s="1"/>
      <c r="TW149" s="1"/>
      <c r="TX149" s="1"/>
      <c r="TY149" s="1"/>
      <c r="TZ149" s="1"/>
      <c r="UA149" s="1"/>
      <c r="UB149" s="1"/>
      <c r="UC149" s="1"/>
      <c r="UD149" s="1"/>
      <c r="UE149" s="1"/>
      <c r="UF149" s="1"/>
      <c r="UG149" s="1"/>
      <c r="UH149" s="1"/>
      <c r="UI149" s="1"/>
      <c r="UJ149" s="1"/>
      <c r="UK149" s="1"/>
      <c r="UL149" s="1"/>
      <c r="UM149" s="1"/>
      <c r="UN149" s="1"/>
      <c r="UO149" s="1"/>
      <c r="UP149" s="1"/>
      <c r="UQ149" s="1"/>
      <c r="UR149" s="1"/>
      <c r="US149" s="1"/>
      <c r="UT149" s="1"/>
      <c r="UU149" s="1"/>
      <c r="UV149" s="1"/>
      <c r="UW149" s="1"/>
      <c r="UX149" s="1"/>
      <c r="UY149" s="1"/>
      <c r="UZ149" s="1"/>
      <c r="VA149" s="1"/>
      <c r="VB149" s="1"/>
      <c r="VC149" s="1"/>
      <c r="VD149" s="1"/>
      <c r="VE149" s="1"/>
      <c r="VF149" s="1"/>
      <c r="VG149" s="1"/>
      <c r="VH149" s="1"/>
      <c r="VI149" s="1"/>
      <c r="VJ149" s="1"/>
      <c r="VK149" s="1"/>
      <c r="VL149" s="1"/>
      <c r="VM149" s="1"/>
      <c r="VN149" s="1"/>
      <c r="VO149" s="1"/>
      <c r="VP149" s="1"/>
      <c r="VQ149" s="1"/>
      <c r="VR149" s="1"/>
      <c r="VS149" s="1"/>
      <c r="VT149" s="1"/>
      <c r="VU149" s="1"/>
      <c r="VV149" s="1"/>
      <c r="VW149" s="1"/>
      <c r="VX149" s="1"/>
      <c r="VY149" s="1"/>
      <c r="VZ149" s="1"/>
      <c r="WA149" s="1"/>
      <c r="WB149" s="1"/>
      <c r="WC149" s="1"/>
      <c r="WD149" s="1"/>
      <c r="WE149" s="1"/>
      <c r="WF149" s="1"/>
      <c r="WG149" s="1"/>
      <c r="WH149" s="1"/>
      <c r="WI149" s="1"/>
      <c r="WJ149" s="1"/>
      <c r="WK149" s="1"/>
      <c r="WL149" s="1"/>
      <c r="WM149" s="1"/>
      <c r="WN149" s="1"/>
      <c r="WO149" s="1"/>
      <c r="WP149" s="1"/>
      <c r="WQ149" s="1"/>
      <c r="WR149" s="1"/>
      <c r="WS149" s="1"/>
      <c r="WT149" s="1"/>
      <c r="WU149" s="1"/>
      <c r="WV149" s="1"/>
      <c r="WW149" s="1"/>
      <c r="WX149" s="1"/>
      <c r="WY149" s="1"/>
      <c r="WZ149" s="1"/>
      <c r="XA149" s="1"/>
      <c r="XB149" s="1"/>
      <c r="XC149" s="1"/>
      <c r="XD149" s="1"/>
      <c r="XE149" s="1"/>
      <c r="XF149" s="1"/>
      <c r="XG149" s="1"/>
      <c r="XH149" s="1"/>
      <c r="XI149" s="1"/>
      <c r="XJ149" s="1"/>
      <c r="XK149" s="1"/>
      <c r="XL149" s="1"/>
      <c r="XM149" s="1"/>
      <c r="XN149" s="1"/>
      <c r="XO149" s="1"/>
      <c r="XP149" s="1"/>
      <c r="XQ149" s="1"/>
      <c r="XR149" s="1"/>
      <c r="XS149" s="1"/>
      <c r="XT149" s="1"/>
      <c r="XU149" s="1"/>
      <c r="XV149" s="1"/>
      <c r="XW149" s="1"/>
      <c r="XX149" s="1"/>
      <c r="XY149" s="1"/>
      <c r="XZ149" s="1"/>
      <c r="YA149" s="1"/>
      <c r="YB149" s="1"/>
      <c r="YC149" s="1"/>
      <c r="YD149" s="1"/>
      <c r="YE149" s="1"/>
      <c r="YF149" s="1"/>
      <c r="YG149" s="1"/>
      <c r="YH149" s="1"/>
      <c r="YI149" s="1"/>
      <c r="YJ149" s="1"/>
      <c r="YK149" s="1"/>
      <c r="YL149" s="1"/>
      <c r="YM149" s="1"/>
      <c r="YN149" s="1"/>
      <c r="YO149" s="1"/>
      <c r="YP149" s="1"/>
      <c r="YQ149" s="1"/>
      <c r="YR149" s="1"/>
      <c r="YS149" s="1"/>
      <c r="YT149" s="1"/>
      <c r="YU149" s="1"/>
      <c r="YV149" s="1"/>
      <c r="YW149" s="1"/>
      <c r="YX149" s="1"/>
      <c r="YY149" s="1"/>
      <c r="YZ149" s="1"/>
      <c r="ZA149" s="1"/>
      <c r="ZB149" s="1"/>
      <c r="ZC149" s="1"/>
      <c r="ZD149" s="1"/>
      <c r="ZE149" s="1"/>
      <c r="ZF149" s="1"/>
      <c r="ZG149" s="1"/>
      <c r="ZH149" s="1"/>
      <c r="ZI149" s="1"/>
      <c r="ZJ149" s="1"/>
      <c r="ZK149" s="1"/>
      <c r="ZL149" s="1"/>
      <c r="ZM149" s="1"/>
      <c r="ZN149" s="1"/>
      <c r="ZO149" s="1"/>
      <c r="ZP149" s="1"/>
      <c r="ZQ149" s="1"/>
      <c r="ZR149" s="1"/>
      <c r="ZS149" s="1"/>
      <c r="ZT149" s="1"/>
      <c r="ZU149" s="1"/>
      <c r="ZV149" s="1"/>
      <c r="ZW149" s="1"/>
      <c r="ZX149" s="1"/>
      <c r="ZY149" s="1"/>
      <c r="ZZ149" s="1"/>
      <c r="AAA149" s="1"/>
      <c r="AAB149" s="1"/>
      <c r="AAC149" s="1"/>
      <c r="AAD149" s="1"/>
      <c r="AAE149" s="1"/>
      <c r="AAF149" s="1"/>
      <c r="AAG149" s="1"/>
      <c r="AAH149" s="1"/>
      <c r="AAI149" s="1"/>
      <c r="AAJ149" s="1"/>
      <c r="AAK149" s="1"/>
      <c r="AAL149" s="1"/>
      <c r="AAM149" s="1"/>
      <c r="AAN149" s="1"/>
      <c r="AAO149" s="1"/>
      <c r="AAP149" s="1"/>
      <c r="AAQ149" s="1"/>
      <c r="AAR149" s="1"/>
      <c r="AAS149" s="1"/>
      <c r="AAT149" s="1"/>
      <c r="AAU149" s="1"/>
      <c r="AAV149" s="1"/>
      <c r="AAW149" s="1"/>
      <c r="AAX149" s="1"/>
      <c r="AAY149" s="1"/>
      <c r="AAZ149" s="1"/>
      <c r="ABA149" s="1"/>
      <c r="ABB149" s="1"/>
      <c r="ABC149" s="1"/>
      <c r="ABD149" s="1"/>
      <c r="ABE149" s="1"/>
      <c r="ABF149" s="1"/>
      <c r="ABG149" s="1"/>
      <c r="ABH149" s="1"/>
      <c r="ABI149" s="1"/>
      <c r="ABJ149" s="1"/>
      <c r="ABK149" s="1"/>
      <c r="ABL149" s="1"/>
      <c r="ABM149" s="1"/>
      <c r="ABN149" s="1"/>
      <c r="ABO149" s="1"/>
      <c r="ABP149" s="1"/>
      <c r="ABQ149" s="1"/>
      <c r="ABR149" s="1"/>
      <c r="ABS149" s="1"/>
      <c r="ABT149" s="1"/>
      <c r="ABU149" s="1"/>
      <c r="ABV149" s="1"/>
      <c r="ABW149" s="1"/>
      <c r="ABX149" s="1"/>
      <c r="ABY149" s="1"/>
      <c r="ABZ149" s="1"/>
      <c r="ACA149" s="1"/>
      <c r="ACB149" s="1"/>
      <c r="ACC149" s="1"/>
      <c r="ACD149" s="1"/>
      <c r="ACE149" s="1"/>
      <c r="ACF149" s="1"/>
      <c r="ACG149" s="1"/>
      <c r="ACH149" s="1"/>
      <c r="ACI149" s="1"/>
      <c r="ACJ149" s="1"/>
      <c r="ACK149" s="1"/>
      <c r="ACL149" s="1"/>
      <c r="ACM149" s="1"/>
      <c r="ACN149" s="1"/>
      <c r="ACO149" s="1"/>
      <c r="ACP149" s="1"/>
      <c r="ACQ149" s="1"/>
      <c r="ACR149" s="1"/>
      <c r="ACS149" s="1"/>
      <c r="ACT149" s="1"/>
      <c r="ACU149" s="1"/>
      <c r="ACV149" s="1"/>
      <c r="ACW149" s="1"/>
      <c r="ACX149" s="1"/>
      <c r="ACY149" s="1"/>
      <c r="ACZ149" s="1"/>
      <c r="ADA149" s="1"/>
      <c r="ADB149" s="1"/>
      <c r="ADC149" s="1"/>
      <c r="ADD149" s="1"/>
      <c r="ADE149" s="1"/>
      <c r="ADF149" s="1"/>
      <c r="ADG149" s="1"/>
      <c r="ADH149" s="1"/>
      <c r="ADI149" s="1"/>
      <c r="ADJ149" s="1"/>
      <c r="ADK149" s="1"/>
      <c r="ADL149" s="1"/>
      <c r="ADM149" s="1"/>
      <c r="ADN149" s="1"/>
      <c r="ADO149" s="1"/>
      <c r="ADP149" s="1"/>
      <c r="ADQ149" s="1"/>
    </row>
    <row r="150" spans="1:797" s="341" customFormat="1" ht="90" customHeight="1" x14ac:dyDescent="0.3">
      <c r="A150" s="1"/>
      <c r="B150" s="346" t="s">
        <v>161</v>
      </c>
      <c r="C150" s="349"/>
      <c r="D150" s="339"/>
      <c r="E150" s="340"/>
      <c r="F150" s="339"/>
      <c r="G150" s="339"/>
      <c r="H150" s="339"/>
      <c r="I150" s="339"/>
      <c r="J150" s="339"/>
      <c r="K150" s="339"/>
      <c r="L150" s="339"/>
      <c r="M150" s="339"/>
      <c r="N150" s="339"/>
      <c r="O150" s="339"/>
      <c r="P150" s="340"/>
      <c r="Q150" s="210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/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/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/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/>
      <c r="LE150" s="1"/>
      <c r="LF150" s="1"/>
      <c r="LG150" s="1"/>
      <c r="LH150" s="1"/>
      <c r="LI150" s="1"/>
      <c r="LJ150" s="1"/>
      <c r="LK150" s="1"/>
      <c r="LL150" s="1"/>
      <c r="LM150" s="1"/>
      <c r="LN150" s="1"/>
      <c r="LO150" s="1"/>
      <c r="LP150" s="1"/>
      <c r="LQ150" s="1"/>
      <c r="LR150" s="1"/>
      <c r="LS150" s="1"/>
      <c r="LT150" s="1"/>
      <c r="LU150" s="1"/>
      <c r="LV150" s="1"/>
      <c r="LW150" s="1"/>
      <c r="LX150" s="1"/>
      <c r="LY150" s="1"/>
      <c r="LZ150" s="1"/>
      <c r="MA150" s="1"/>
      <c r="MB150" s="1"/>
      <c r="MC150" s="1"/>
      <c r="MD150" s="1"/>
      <c r="ME150" s="1"/>
      <c r="MF150" s="1"/>
      <c r="MG150" s="1"/>
      <c r="MH150" s="1"/>
      <c r="MI150" s="1"/>
      <c r="MJ150" s="1"/>
      <c r="MK150" s="1"/>
      <c r="ML150" s="1"/>
      <c r="MM150" s="1"/>
      <c r="MN150" s="1"/>
      <c r="MO150" s="1"/>
      <c r="MP150" s="1"/>
      <c r="MQ150" s="1"/>
      <c r="MR150" s="1"/>
      <c r="MS150" s="1"/>
      <c r="MT150" s="1"/>
      <c r="MU150" s="1"/>
      <c r="MV150" s="1"/>
      <c r="MW150" s="1"/>
      <c r="MX150" s="1"/>
      <c r="MY150" s="1"/>
      <c r="MZ150" s="1"/>
      <c r="NA150" s="1"/>
      <c r="NB150" s="1"/>
      <c r="NC150" s="1"/>
      <c r="ND150" s="1"/>
      <c r="NE150" s="1"/>
      <c r="NF150" s="1"/>
      <c r="NG150" s="1"/>
      <c r="NH150" s="1"/>
      <c r="NI150" s="1"/>
      <c r="NJ150" s="1"/>
      <c r="NK150" s="1"/>
      <c r="NL150" s="1"/>
      <c r="NM150" s="1"/>
      <c r="NN150" s="1"/>
      <c r="NO150" s="1"/>
      <c r="NP150" s="1"/>
      <c r="NQ150" s="1"/>
      <c r="NR150" s="1"/>
      <c r="NS150" s="1"/>
      <c r="NT150" s="1"/>
      <c r="NU150" s="1"/>
      <c r="NV150" s="1"/>
      <c r="NW150" s="1"/>
      <c r="NX150" s="1"/>
      <c r="NY150" s="1"/>
      <c r="NZ150" s="1"/>
      <c r="OA150" s="1"/>
      <c r="OB150" s="1"/>
      <c r="OC150" s="1"/>
      <c r="OD150" s="1"/>
      <c r="OE150" s="1"/>
      <c r="OF150" s="1"/>
      <c r="OG150" s="1"/>
      <c r="OH150" s="1"/>
      <c r="OI150" s="1"/>
      <c r="OJ150" s="1"/>
      <c r="OK150" s="1"/>
      <c r="OL150" s="1"/>
      <c r="OM150" s="1"/>
      <c r="ON150" s="1"/>
      <c r="OO150" s="1"/>
      <c r="OP150" s="1"/>
      <c r="OQ150" s="1"/>
      <c r="OR150" s="1"/>
      <c r="OS150" s="1"/>
      <c r="OT150" s="1"/>
      <c r="OU150" s="1"/>
      <c r="OV150" s="1"/>
      <c r="OW150" s="1"/>
      <c r="OX150" s="1"/>
      <c r="OY150" s="1"/>
      <c r="OZ150" s="1"/>
      <c r="PA150" s="1"/>
      <c r="PB150" s="1"/>
      <c r="PC150" s="1"/>
      <c r="PD150" s="1"/>
      <c r="PE150" s="1"/>
      <c r="PF150" s="1"/>
      <c r="PG150" s="1"/>
      <c r="PH150" s="1"/>
      <c r="PI150" s="1"/>
      <c r="PJ150" s="1"/>
      <c r="PK150" s="1"/>
      <c r="PL150" s="1"/>
      <c r="PM150" s="1"/>
      <c r="PN150" s="1"/>
      <c r="PO150" s="1"/>
      <c r="PP150" s="1"/>
      <c r="PQ150" s="1"/>
      <c r="PR150" s="1"/>
      <c r="PS150" s="1"/>
      <c r="PT150" s="1"/>
      <c r="PU150" s="1"/>
      <c r="PV150" s="1"/>
      <c r="PW150" s="1"/>
      <c r="PX150" s="1"/>
      <c r="PY150" s="1"/>
      <c r="PZ150" s="1"/>
      <c r="QA150" s="1"/>
      <c r="QB150" s="1"/>
      <c r="QC150" s="1"/>
      <c r="QD150" s="1"/>
      <c r="QE150" s="1"/>
      <c r="QF150" s="1"/>
      <c r="QG150" s="1"/>
      <c r="QH150" s="1"/>
      <c r="QI150" s="1"/>
      <c r="QJ150" s="1"/>
      <c r="QK150" s="1"/>
      <c r="QL150" s="1"/>
      <c r="QM150" s="1"/>
      <c r="QN150" s="1"/>
      <c r="QO150" s="1"/>
      <c r="QP150" s="1"/>
      <c r="QQ150" s="1"/>
      <c r="QR150" s="1"/>
      <c r="QS150" s="1"/>
      <c r="QT150" s="1"/>
      <c r="QU150" s="1"/>
      <c r="QV150" s="1"/>
      <c r="QW150" s="1"/>
      <c r="QX150" s="1"/>
      <c r="QY150" s="1"/>
      <c r="QZ150" s="1"/>
      <c r="RA150" s="1"/>
      <c r="RB150" s="1"/>
      <c r="RC150" s="1"/>
      <c r="RD150" s="1"/>
      <c r="RE150" s="1"/>
      <c r="RF150" s="1"/>
      <c r="RG150" s="1"/>
      <c r="RH150" s="1"/>
      <c r="RI150" s="1"/>
      <c r="RJ150" s="1"/>
      <c r="RK150" s="1"/>
      <c r="RL150" s="1"/>
      <c r="RM150" s="1"/>
      <c r="RN150" s="1"/>
      <c r="RO150" s="1"/>
      <c r="RP150" s="1"/>
      <c r="RQ150" s="1"/>
      <c r="RR150" s="1"/>
      <c r="RS150" s="1"/>
      <c r="RT150" s="1"/>
      <c r="RU150" s="1"/>
      <c r="RV150" s="1"/>
      <c r="RW150" s="1"/>
      <c r="RX150" s="1"/>
      <c r="RY150" s="1"/>
      <c r="RZ150" s="1"/>
      <c r="SA150" s="1"/>
      <c r="SB150" s="1"/>
      <c r="SC150" s="1"/>
      <c r="SD150" s="1"/>
      <c r="SE150" s="1"/>
      <c r="SF150" s="1"/>
      <c r="SG150" s="1"/>
      <c r="SH150" s="1"/>
      <c r="SI150" s="1"/>
      <c r="SJ150" s="1"/>
      <c r="SK150" s="1"/>
      <c r="SL150" s="1"/>
      <c r="SM150" s="1"/>
      <c r="SN150" s="1"/>
      <c r="SO150" s="1"/>
      <c r="SP150" s="1"/>
      <c r="SQ150" s="1"/>
      <c r="SR150" s="1"/>
      <c r="SS150" s="1"/>
      <c r="ST150" s="1"/>
      <c r="SU150" s="1"/>
      <c r="SV150" s="1"/>
      <c r="SW150" s="1"/>
      <c r="SX150" s="1"/>
      <c r="SY150" s="1"/>
      <c r="SZ150" s="1"/>
      <c r="TA150" s="1"/>
      <c r="TB150" s="1"/>
      <c r="TC150" s="1"/>
      <c r="TD150" s="1"/>
      <c r="TE150" s="1"/>
      <c r="TF150" s="1"/>
      <c r="TG150" s="1"/>
      <c r="TH150" s="1"/>
      <c r="TI150" s="1"/>
      <c r="TJ150" s="1"/>
      <c r="TK150" s="1"/>
      <c r="TL150" s="1"/>
      <c r="TM150" s="1"/>
      <c r="TN150" s="1"/>
      <c r="TO150" s="1"/>
      <c r="TP150" s="1"/>
      <c r="TQ150" s="1"/>
      <c r="TR150" s="1"/>
      <c r="TS150" s="1"/>
      <c r="TT150" s="1"/>
      <c r="TU150" s="1"/>
      <c r="TV150" s="1"/>
      <c r="TW150" s="1"/>
      <c r="TX150" s="1"/>
      <c r="TY150" s="1"/>
      <c r="TZ150" s="1"/>
      <c r="UA150" s="1"/>
      <c r="UB150" s="1"/>
      <c r="UC150" s="1"/>
      <c r="UD150" s="1"/>
      <c r="UE150" s="1"/>
      <c r="UF150" s="1"/>
      <c r="UG150" s="1"/>
      <c r="UH150" s="1"/>
      <c r="UI150" s="1"/>
      <c r="UJ150" s="1"/>
      <c r="UK150" s="1"/>
      <c r="UL150" s="1"/>
      <c r="UM150" s="1"/>
      <c r="UN150" s="1"/>
      <c r="UO150" s="1"/>
      <c r="UP150" s="1"/>
      <c r="UQ150" s="1"/>
      <c r="UR150" s="1"/>
      <c r="US150" s="1"/>
      <c r="UT150" s="1"/>
      <c r="UU150" s="1"/>
      <c r="UV150" s="1"/>
      <c r="UW150" s="1"/>
      <c r="UX150" s="1"/>
      <c r="UY150" s="1"/>
      <c r="UZ150" s="1"/>
      <c r="VA150" s="1"/>
      <c r="VB150" s="1"/>
      <c r="VC150" s="1"/>
      <c r="VD150" s="1"/>
      <c r="VE150" s="1"/>
      <c r="VF150" s="1"/>
      <c r="VG150" s="1"/>
      <c r="VH150" s="1"/>
      <c r="VI150" s="1"/>
      <c r="VJ150" s="1"/>
      <c r="VK150" s="1"/>
      <c r="VL150" s="1"/>
      <c r="VM150" s="1"/>
      <c r="VN150" s="1"/>
      <c r="VO150" s="1"/>
      <c r="VP150" s="1"/>
      <c r="VQ150" s="1"/>
      <c r="VR150" s="1"/>
      <c r="VS150" s="1"/>
      <c r="VT150" s="1"/>
      <c r="VU150" s="1"/>
      <c r="VV150" s="1"/>
      <c r="VW150" s="1"/>
      <c r="VX150" s="1"/>
      <c r="VY150" s="1"/>
      <c r="VZ150" s="1"/>
      <c r="WA150" s="1"/>
      <c r="WB150" s="1"/>
      <c r="WC150" s="1"/>
      <c r="WD150" s="1"/>
      <c r="WE150" s="1"/>
      <c r="WF150" s="1"/>
      <c r="WG150" s="1"/>
      <c r="WH150" s="1"/>
      <c r="WI150" s="1"/>
      <c r="WJ150" s="1"/>
      <c r="WK150" s="1"/>
      <c r="WL150" s="1"/>
      <c r="WM150" s="1"/>
      <c r="WN150" s="1"/>
      <c r="WO150" s="1"/>
      <c r="WP150" s="1"/>
      <c r="WQ150" s="1"/>
      <c r="WR150" s="1"/>
      <c r="WS150" s="1"/>
      <c r="WT150" s="1"/>
      <c r="WU150" s="1"/>
      <c r="WV150" s="1"/>
      <c r="WW150" s="1"/>
      <c r="WX150" s="1"/>
      <c r="WY150" s="1"/>
      <c r="WZ150" s="1"/>
      <c r="XA150" s="1"/>
      <c r="XB150" s="1"/>
      <c r="XC150" s="1"/>
      <c r="XD150" s="1"/>
      <c r="XE150" s="1"/>
      <c r="XF150" s="1"/>
      <c r="XG150" s="1"/>
      <c r="XH150" s="1"/>
      <c r="XI150" s="1"/>
      <c r="XJ150" s="1"/>
      <c r="XK150" s="1"/>
      <c r="XL150" s="1"/>
      <c r="XM150" s="1"/>
      <c r="XN150" s="1"/>
      <c r="XO150" s="1"/>
      <c r="XP150" s="1"/>
      <c r="XQ150" s="1"/>
      <c r="XR150" s="1"/>
      <c r="XS150" s="1"/>
      <c r="XT150" s="1"/>
      <c r="XU150" s="1"/>
      <c r="XV150" s="1"/>
      <c r="XW150" s="1"/>
      <c r="XX150" s="1"/>
      <c r="XY150" s="1"/>
      <c r="XZ150" s="1"/>
      <c r="YA150" s="1"/>
      <c r="YB150" s="1"/>
      <c r="YC150" s="1"/>
      <c r="YD150" s="1"/>
      <c r="YE150" s="1"/>
      <c r="YF150" s="1"/>
      <c r="YG150" s="1"/>
      <c r="YH150" s="1"/>
      <c r="YI150" s="1"/>
      <c r="YJ150" s="1"/>
      <c r="YK150" s="1"/>
      <c r="YL150" s="1"/>
      <c r="YM150" s="1"/>
      <c r="YN150" s="1"/>
      <c r="YO150" s="1"/>
      <c r="YP150" s="1"/>
      <c r="YQ150" s="1"/>
      <c r="YR150" s="1"/>
      <c r="YS150" s="1"/>
      <c r="YT150" s="1"/>
      <c r="YU150" s="1"/>
      <c r="YV150" s="1"/>
      <c r="YW150" s="1"/>
      <c r="YX150" s="1"/>
      <c r="YY150" s="1"/>
      <c r="YZ150" s="1"/>
      <c r="ZA150" s="1"/>
      <c r="ZB150" s="1"/>
      <c r="ZC150" s="1"/>
      <c r="ZD150" s="1"/>
      <c r="ZE150" s="1"/>
      <c r="ZF150" s="1"/>
      <c r="ZG150" s="1"/>
      <c r="ZH150" s="1"/>
      <c r="ZI150" s="1"/>
      <c r="ZJ150" s="1"/>
      <c r="ZK150" s="1"/>
      <c r="ZL150" s="1"/>
      <c r="ZM150" s="1"/>
      <c r="ZN150" s="1"/>
      <c r="ZO150" s="1"/>
      <c r="ZP150" s="1"/>
      <c r="ZQ150" s="1"/>
      <c r="ZR150" s="1"/>
      <c r="ZS150" s="1"/>
      <c r="ZT150" s="1"/>
      <c r="ZU150" s="1"/>
      <c r="ZV150" s="1"/>
      <c r="ZW150" s="1"/>
      <c r="ZX150" s="1"/>
      <c r="ZY150" s="1"/>
      <c r="ZZ150" s="1"/>
      <c r="AAA150" s="1"/>
      <c r="AAB150" s="1"/>
      <c r="AAC150" s="1"/>
      <c r="AAD150" s="1"/>
      <c r="AAE150" s="1"/>
      <c r="AAF150" s="1"/>
      <c r="AAG150" s="1"/>
      <c r="AAH150" s="1"/>
      <c r="AAI150" s="1"/>
      <c r="AAJ150" s="1"/>
      <c r="AAK150" s="1"/>
      <c r="AAL150" s="1"/>
      <c r="AAM150" s="1"/>
      <c r="AAN150" s="1"/>
      <c r="AAO150" s="1"/>
      <c r="AAP150" s="1"/>
      <c r="AAQ150" s="1"/>
      <c r="AAR150" s="1"/>
      <c r="AAS150" s="1"/>
      <c r="AAT150" s="1"/>
      <c r="AAU150" s="1"/>
      <c r="AAV150" s="1"/>
      <c r="AAW150" s="1"/>
      <c r="AAX150" s="1"/>
      <c r="AAY150" s="1"/>
      <c r="AAZ150" s="1"/>
      <c r="ABA150" s="1"/>
      <c r="ABB150" s="1"/>
      <c r="ABC150" s="1"/>
      <c r="ABD150" s="1"/>
      <c r="ABE150" s="1"/>
      <c r="ABF150" s="1"/>
      <c r="ABG150" s="1"/>
      <c r="ABH150" s="1"/>
      <c r="ABI150" s="1"/>
      <c r="ABJ150" s="1"/>
      <c r="ABK150" s="1"/>
      <c r="ABL150" s="1"/>
      <c r="ABM150" s="1"/>
      <c r="ABN150" s="1"/>
      <c r="ABO150" s="1"/>
      <c r="ABP150" s="1"/>
      <c r="ABQ150" s="1"/>
      <c r="ABR150" s="1"/>
      <c r="ABS150" s="1"/>
      <c r="ABT150" s="1"/>
      <c r="ABU150" s="1"/>
      <c r="ABV150" s="1"/>
      <c r="ABW150" s="1"/>
      <c r="ABX150" s="1"/>
      <c r="ABY150" s="1"/>
      <c r="ABZ150" s="1"/>
      <c r="ACA150" s="1"/>
      <c r="ACB150" s="1"/>
      <c r="ACC150" s="1"/>
      <c r="ACD150" s="1"/>
      <c r="ACE150" s="1"/>
      <c r="ACF150" s="1"/>
      <c r="ACG150" s="1"/>
      <c r="ACH150" s="1"/>
      <c r="ACI150" s="1"/>
      <c r="ACJ150" s="1"/>
      <c r="ACK150" s="1"/>
      <c r="ACL150" s="1"/>
      <c r="ACM150" s="1"/>
      <c r="ACN150" s="1"/>
      <c r="ACO150" s="1"/>
      <c r="ACP150" s="1"/>
      <c r="ACQ150" s="1"/>
      <c r="ACR150" s="1"/>
      <c r="ACS150" s="1"/>
      <c r="ACT150" s="1"/>
      <c r="ACU150" s="1"/>
      <c r="ACV150" s="1"/>
      <c r="ACW150" s="1"/>
      <c r="ACX150" s="1"/>
      <c r="ACY150" s="1"/>
      <c r="ACZ150" s="1"/>
      <c r="ADA150" s="1"/>
      <c r="ADB150" s="1"/>
      <c r="ADC150" s="1"/>
      <c r="ADD150" s="1"/>
      <c r="ADE150" s="1"/>
      <c r="ADF150" s="1"/>
      <c r="ADG150" s="1"/>
      <c r="ADH150" s="1"/>
      <c r="ADI150" s="1"/>
      <c r="ADJ150" s="1"/>
      <c r="ADK150" s="1"/>
      <c r="ADL150" s="1"/>
      <c r="ADM150" s="1"/>
      <c r="ADN150" s="1"/>
      <c r="ADO150" s="1"/>
      <c r="ADP150" s="1"/>
      <c r="ADQ150" s="1"/>
    </row>
    <row r="151" spans="1:797" s="344" customFormat="1" ht="93.75" customHeight="1" x14ac:dyDescent="0.3">
      <c r="A151" s="1"/>
      <c r="B151" s="347" t="s">
        <v>159</v>
      </c>
      <c r="C151" s="350"/>
      <c r="D151" s="342"/>
      <c r="E151" s="343"/>
      <c r="F151" s="342"/>
      <c r="G151" s="342"/>
      <c r="H151" s="342"/>
      <c r="I151" s="342"/>
      <c r="J151" s="342"/>
      <c r="K151" s="342"/>
      <c r="L151" s="342"/>
      <c r="M151" s="342"/>
      <c r="N151" s="342"/>
      <c r="O151" s="342"/>
      <c r="P151" s="343"/>
      <c r="Q151" s="21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  <c r="LQ151" s="1"/>
      <c r="LR151" s="1"/>
      <c r="LS151" s="1"/>
      <c r="LT151" s="1"/>
      <c r="LU151" s="1"/>
      <c r="LV151" s="1"/>
      <c r="LW151" s="1"/>
      <c r="LX151" s="1"/>
      <c r="LY151" s="1"/>
      <c r="LZ151" s="1"/>
      <c r="MA151" s="1"/>
      <c r="MB151" s="1"/>
      <c r="MC151" s="1"/>
      <c r="MD151" s="1"/>
      <c r="ME151" s="1"/>
      <c r="MF151" s="1"/>
      <c r="MG151" s="1"/>
      <c r="MH151" s="1"/>
      <c r="MI151" s="1"/>
      <c r="MJ151" s="1"/>
      <c r="MK151" s="1"/>
      <c r="ML151" s="1"/>
      <c r="MM151" s="1"/>
      <c r="MN151" s="1"/>
      <c r="MO151" s="1"/>
      <c r="MP151" s="1"/>
      <c r="MQ151" s="1"/>
      <c r="MR151" s="1"/>
      <c r="MS151" s="1"/>
      <c r="MT151" s="1"/>
      <c r="MU151" s="1"/>
      <c r="MV151" s="1"/>
      <c r="MW151" s="1"/>
      <c r="MX151" s="1"/>
      <c r="MY151" s="1"/>
      <c r="MZ151" s="1"/>
      <c r="NA151" s="1"/>
      <c r="NB151" s="1"/>
      <c r="NC151" s="1"/>
      <c r="ND151" s="1"/>
      <c r="NE151" s="1"/>
      <c r="NF151" s="1"/>
      <c r="NG151" s="1"/>
      <c r="NH151" s="1"/>
      <c r="NI151" s="1"/>
      <c r="NJ151" s="1"/>
      <c r="NK151" s="1"/>
      <c r="NL151" s="1"/>
      <c r="NM151" s="1"/>
      <c r="NN151" s="1"/>
      <c r="NO151" s="1"/>
      <c r="NP151" s="1"/>
      <c r="NQ151" s="1"/>
      <c r="NR151" s="1"/>
      <c r="NS151" s="1"/>
      <c r="NT151" s="1"/>
      <c r="NU151" s="1"/>
      <c r="NV151" s="1"/>
      <c r="NW151" s="1"/>
      <c r="NX151" s="1"/>
      <c r="NY151" s="1"/>
      <c r="NZ151" s="1"/>
      <c r="OA151" s="1"/>
      <c r="OB151" s="1"/>
      <c r="OC151" s="1"/>
      <c r="OD151" s="1"/>
      <c r="OE151" s="1"/>
      <c r="OF151" s="1"/>
      <c r="OG151" s="1"/>
      <c r="OH151" s="1"/>
      <c r="OI151" s="1"/>
      <c r="OJ151" s="1"/>
      <c r="OK151" s="1"/>
      <c r="OL151" s="1"/>
      <c r="OM151" s="1"/>
      <c r="ON151" s="1"/>
      <c r="OO151" s="1"/>
      <c r="OP151" s="1"/>
      <c r="OQ151" s="1"/>
      <c r="OR151" s="1"/>
      <c r="OS151" s="1"/>
      <c r="OT151" s="1"/>
      <c r="OU151" s="1"/>
      <c r="OV151" s="1"/>
      <c r="OW151" s="1"/>
      <c r="OX151" s="1"/>
      <c r="OY151" s="1"/>
      <c r="OZ151" s="1"/>
      <c r="PA151" s="1"/>
      <c r="PB151" s="1"/>
      <c r="PC151" s="1"/>
      <c r="PD151" s="1"/>
      <c r="PE151" s="1"/>
      <c r="PF151" s="1"/>
      <c r="PG151" s="1"/>
      <c r="PH151" s="1"/>
      <c r="PI151" s="1"/>
      <c r="PJ151" s="1"/>
      <c r="PK151" s="1"/>
      <c r="PL151" s="1"/>
      <c r="PM151" s="1"/>
      <c r="PN151" s="1"/>
      <c r="PO151" s="1"/>
      <c r="PP151" s="1"/>
      <c r="PQ151" s="1"/>
      <c r="PR151" s="1"/>
      <c r="PS151" s="1"/>
      <c r="PT151" s="1"/>
      <c r="PU151" s="1"/>
      <c r="PV151" s="1"/>
      <c r="PW151" s="1"/>
      <c r="PX151" s="1"/>
      <c r="PY151" s="1"/>
      <c r="PZ151" s="1"/>
      <c r="QA151" s="1"/>
      <c r="QB151" s="1"/>
      <c r="QC151" s="1"/>
      <c r="QD151" s="1"/>
      <c r="QE151" s="1"/>
      <c r="QF151" s="1"/>
      <c r="QG151" s="1"/>
      <c r="QH151" s="1"/>
      <c r="QI151" s="1"/>
      <c r="QJ151" s="1"/>
      <c r="QK151" s="1"/>
      <c r="QL151" s="1"/>
      <c r="QM151" s="1"/>
      <c r="QN151" s="1"/>
      <c r="QO151" s="1"/>
      <c r="QP151" s="1"/>
      <c r="QQ151" s="1"/>
      <c r="QR151" s="1"/>
      <c r="QS151" s="1"/>
      <c r="QT151" s="1"/>
      <c r="QU151" s="1"/>
      <c r="QV151" s="1"/>
      <c r="QW151" s="1"/>
      <c r="QX151" s="1"/>
      <c r="QY151" s="1"/>
      <c r="QZ151" s="1"/>
      <c r="RA151" s="1"/>
      <c r="RB151" s="1"/>
      <c r="RC151" s="1"/>
      <c r="RD151" s="1"/>
      <c r="RE151" s="1"/>
      <c r="RF151" s="1"/>
      <c r="RG151" s="1"/>
      <c r="RH151" s="1"/>
      <c r="RI151" s="1"/>
      <c r="RJ151" s="1"/>
      <c r="RK151" s="1"/>
      <c r="RL151" s="1"/>
      <c r="RM151" s="1"/>
      <c r="RN151" s="1"/>
      <c r="RO151" s="1"/>
      <c r="RP151" s="1"/>
      <c r="RQ151" s="1"/>
      <c r="RR151" s="1"/>
      <c r="RS151" s="1"/>
      <c r="RT151" s="1"/>
      <c r="RU151" s="1"/>
      <c r="RV151" s="1"/>
      <c r="RW151" s="1"/>
      <c r="RX151" s="1"/>
      <c r="RY151" s="1"/>
      <c r="RZ151" s="1"/>
      <c r="SA151" s="1"/>
      <c r="SB151" s="1"/>
      <c r="SC151" s="1"/>
      <c r="SD151" s="1"/>
      <c r="SE151" s="1"/>
      <c r="SF151" s="1"/>
      <c r="SG151" s="1"/>
      <c r="SH151" s="1"/>
      <c r="SI151" s="1"/>
      <c r="SJ151" s="1"/>
      <c r="SK151" s="1"/>
      <c r="SL151" s="1"/>
      <c r="SM151" s="1"/>
      <c r="SN151" s="1"/>
      <c r="SO151" s="1"/>
      <c r="SP151" s="1"/>
      <c r="SQ151" s="1"/>
      <c r="SR151" s="1"/>
      <c r="SS151" s="1"/>
      <c r="ST151" s="1"/>
      <c r="SU151" s="1"/>
      <c r="SV151" s="1"/>
      <c r="SW151" s="1"/>
      <c r="SX151" s="1"/>
      <c r="SY151" s="1"/>
      <c r="SZ151" s="1"/>
      <c r="TA151" s="1"/>
      <c r="TB151" s="1"/>
      <c r="TC151" s="1"/>
      <c r="TD151" s="1"/>
      <c r="TE151" s="1"/>
      <c r="TF151" s="1"/>
      <c r="TG151" s="1"/>
      <c r="TH151" s="1"/>
      <c r="TI151" s="1"/>
      <c r="TJ151" s="1"/>
      <c r="TK151" s="1"/>
      <c r="TL151" s="1"/>
      <c r="TM151" s="1"/>
      <c r="TN151" s="1"/>
      <c r="TO151" s="1"/>
      <c r="TP151" s="1"/>
      <c r="TQ151" s="1"/>
      <c r="TR151" s="1"/>
      <c r="TS151" s="1"/>
      <c r="TT151" s="1"/>
      <c r="TU151" s="1"/>
      <c r="TV151" s="1"/>
      <c r="TW151" s="1"/>
      <c r="TX151" s="1"/>
      <c r="TY151" s="1"/>
      <c r="TZ151" s="1"/>
      <c r="UA151" s="1"/>
      <c r="UB151" s="1"/>
      <c r="UC151" s="1"/>
      <c r="UD151" s="1"/>
      <c r="UE151" s="1"/>
      <c r="UF151" s="1"/>
      <c r="UG151" s="1"/>
      <c r="UH151" s="1"/>
      <c r="UI151" s="1"/>
      <c r="UJ151" s="1"/>
      <c r="UK151" s="1"/>
      <c r="UL151" s="1"/>
      <c r="UM151" s="1"/>
      <c r="UN151" s="1"/>
      <c r="UO151" s="1"/>
      <c r="UP151" s="1"/>
      <c r="UQ151" s="1"/>
      <c r="UR151" s="1"/>
      <c r="US151" s="1"/>
      <c r="UT151" s="1"/>
      <c r="UU151" s="1"/>
      <c r="UV151" s="1"/>
      <c r="UW151" s="1"/>
      <c r="UX151" s="1"/>
      <c r="UY151" s="1"/>
      <c r="UZ151" s="1"/>
      <c r="VA151" s="1"/>
      <c r="VB151" s="1"/>
      <c r="VC151" s="1"/>
      <c r="VD151" s="1"/>
      <c r="VE151" s="1"/>
      <c r="VF151" s="1"/>
      <c r="VG151" s="1"/>
      <c r="VH151" s="1"/>
      <c r="VI151" s="1"/>
      <c r="VJ151" s="1"/>
      <c r="VK151" s="1"/>
      <c r="VL151" s="1"/>
      <c r="VM151" s="1"/>
      <c r="VN151" s="1"/>
      <c r="VO151" s="1"/>
      <c r="VP151" s="1"/>
      <c r="VQ151" s="1"/>
      <c r="VR151" s="1"/>
      <c r="VS151" s="1"/>
      <c r="VT151" s="1"/>
      <c r="VU151" s="1"/>
      <c r="VV151" s="1"/>
      <c r="VW151" s="1"/>
      <c r="VX151" s="1"/>
      <c r="VY151" s="1"/>
      <c r="VZ151" s="1"/>
      <c r="WA151" s="1"/>
      <c r="WB151" s="1"/>
      <c r="WC151" s="1"/>
      <c r="WD151" s="1"/>
      <c r="WE151" s="1"/>
      <c r="WF151" s="1"/>
      <c r="WG151" s="1"/>
      <c r="WH151" s="1"/>
      <c r="WI151" s="1"/>
      <c r="WJ151" s="1"/>
      <c r="WK151" s="1"/>
      <c r="WL151" s="1"/>
      <c r="WM151" s="1"/>
      <c r="WN151" s="1"/>
      <c r="WO151" s="1"/>
      <c r="WP151" s="1"/>
      <c r="WQ151" s="1"/>
      <c r="WR151" s="1"/>
      <c r="WS151" s="1"/>
      <c r="WT151" s="1"/>
      <c r="WU151" s="1"/>
      <c r="WV151" s="1"/>
      <c r="WW151" s="1"/>
      <c r="WX151" s="1"/>
      <c r="WY151" s="1"/>
      <c r="WZ151" s="1"/>
      <c r="XA151" s="1"/>
      <c r="XB151" s="1"/>
      <c r="XC151" s="1"/>
      <c r="XD151" s="1"/>
      <c r="XE151" s="1"/>
      <c r="XF151" s="1"/>
      <c r="XG151" s="1"/>
      <c r="XH151" s="1"/>
      <c r="XI151" s="1"/>
      <c r="XJ151" s="1"/>
      <c r="XK151" s="1"/>
      <c r="XL151" s="1"/>
      <c r="XM151" s="1"/>
      <c r="XN151" s="1"/>
      <c r="XO151" s="1"/>
      <c r="XP151" s="1"/>
      <c r="XQ151" s="1"/>
      <c r="XR151" s="1"/>
      <c r="XS151" s="1"/>
      <c r="XT151" s="1"/>
      <c r="XU151" s="1"/>
      <c r="XV151" s="1"/>
      <c r="XW151" s="1"/>
      <c r="XX151" s="1"/>
      <c r="XY151" s="1"/>
      <c r="XZ151" s="1"/>
      <c r="YA151" s="1"/>
      <c r="YB151" s="1"/>
      <c r="YC151" s="1"/>
      <c r="YD151" s="1"/>
      <c r="YE151" s="1"/>
      <c r="YF151" s="1"/>
      <c r="YG151" s="1"/>
      <c r="YH151" s="1"/>
      <c r="YI151" s="1"/>
      <c r="YJ151" s="1"/>
      <c r="YK151" s="1"/>
      <c r="YL151" s="1"/>
      <c r="YM151" s="1"/>
      <c r="YN151" s="1"/>
      <c r="YO151" s="1"/>
      <c r="YP151" s="1"/>
      <c r="YQ151" s="1"/>
      <c r="YR151" s="1"/>
      <c r="YS151" s="1"/>
      <c r="YT151" s="1"/>
      <c r="YU151" s="1"/>
      <c r="YV151" s="1"/>
      <c r="YW151" s="1"/>
      <c r="YX151" s="1"/>
      <c r="YY151" s="1"/>
      <c r="YZ151" s="1"/>
      <c r="ZA151" s="1"/>
      <c r="ZB151" s="1"/>
      <c r="ZC151" s="1"/>
      <c r="ZD151" s="1"/>
      <c r="ZE151" s="1"/>
      <c r="ZF151" s="1"/>
      <c r="ZG151" s="1"/>
      <c r="ZH151" s="1"/>
      <c r="ZI151" s="1"/>
      <c r="ZJ151" s="1"/>
      <c r="ZK151" s="1"/>
      <c r="ZL151" s="1"/>
      <c r="ZM151" s="1"/>
      <c r="ZN151" s="1"/>
      <c r="ZO151" s="1"/>
      <c r="ZP151" s="1"/>
      <c r="ZQ151" s="1"/>
      <c r="ZR151" s="1"/>
      <c r="ZS151" s="1"/>
      <c r="ZT151" s="1"/>
      <c r="ZU151" s="1"/>
      <c r="ZV151" s="1"/>
      <c r="ZW151" s="1"/>
      <c r="ZX151" s="1"/>
      <c r="ZY151" s="1"/>
      <c r="ZZ151" s="1"/>
      <c r="AAA151" s="1"/>
      <c r="AAB151" s="1"/>
      <c r="AAC151" s="1"/>
      <c r="AAD151" s="1"/>
      <c r="AAE151" s="1"/>
      <c r="AAF151" s="1"/>
      <c r="AAG151" s="1"/>
      <c r="AAH151" s="1"/>
      <c r="AAI151" s="1"/>
      <c r="AAJ151" s="1"/>
      <c r="AAK151" s="1"/>
      <c r="AAL151" s="1"/>
      <c r="AAM151" s="1"/>
      <c r="AAN151" s="1"/>
      <c r="AAO151" s="1"/>
      <c r="AAP151" s="1"/>
      <c r="AAQ151" s="1"/>
      <c r="AAR151" s="1"/>
      <c r="AAS151" s="1"/>
      <c r="AAT151" s="1"/>
      <c r="AAU151" s="1"/>
      <c r="AAV151" s="1"/>
      <c r="AAW151" s="1"/>
      <c r="AAX151" s="1"/>
      <c r="AAY151" s="1"/>
      <c r="AAZ151" s="1"/>
      <c r="ABA151" s="1"/>
      <c r="ABB151" s="1"/>
      <c r="ABC151" s="1"/>
      <c r="ABD151" s="1"/>
      <c r="ABE151" s="1"/>
      <c r="ABF151" s="1"/>
      <c r="ABG151" s="1"/>
      <c r="ABH151" s="1"/>
      <c r="ABI151" s="1"/>
      <c r="ABJ151" s="1"/>
      <c r="ABK151" s="1"/>
      <c r="ABL151" s="1"/>
      <c r="ABM151" s="1"/>
      <c r="ABN151" s="1"/>
      <c r="ABO151" s="1"/>
      <c r="ABP151" s="1"/>
      <c r="ABQ151" s="1"/>
      <c r="ABR151" s="1"/>
      <c r="ABS151" s="1"/>
      <c r="ABT151" s="1"/>
      <c r="ABU151" s="1"/>
      <c r="ABV151" s="1"/>
      <c r="ABW151" s="1"/>
      <c r="ABX151" s="1"/>
      <c r="ABY151" s="1"/>
      <c r="ABZ151" s="1"/>
      <c r="ACA151" s="1"/>
      <c r="ACB151" s="1"/>
      <c r="ACC151" s="1"/>
      <c r="ACD151" s="1"/>
      <c r="ACE151" s="1"/>
      <c r="ACF151" s="1"/>
      <c r="ACG151" s="1"/>
      <c r="ACH151" s="1"/>
      <c r="ACI151" s="1"/>
      <c r="ACJ151" s="1"/>
      <c r="ACK151" s="1"/>
      <c r="ACL151" s="1"/>
      <c r="ACM151" s="1"/>
      <c r="ACN151" s="1"/>
      <c r="ACO151" s="1"/>
      <c r="ACP151" s="1"/>
      <c r="ACQ151" s="1"/>
      <c r="ACR151" s="1"/>
      <c r="ACS151" s="1"/>
      <c r="ACT151" s="1"/>
      <c r="ACU151" s="1"/>
      <c r="ACV151" s="1"/>
      <c r="ACW151" s="1"/>
      <c r="ACX151" s="1"/>
      <c r="ACY151" s="1"/>
      <c r="ACZ151" s="1"/>
      <c r="ADA151" s="1"/>
      <c r="ADB151" s="1"/>
      <c r="ADC151" s="1"/>
      <c r="ADD151" s="1"/>
      <c r="ADE151" s="1"/>
      <c r="ADF151" s="1"/>
      <c r="ADG151" s="1"/>
      <c r="ADH151" s="1"/>
      <c r="ADI151" s="1"/>
      <c r="ADJ151" s="1"/>
      <c r="ADK151" s="1"/>
      <c r="ADL151" s="1"/>
      <c r="ADM151" s="1"/>
      <c r="ADN151" s="1"/>
      <c r="ADO151" s="1"/>
      <c r="ADP151" s="1"/>
      <c r="ADQ151" s="1"/>
    </row>
    <row r="152" spans="1:797" ht="13.5" customHeight="1" x14ac:dyDescent="0.3">
      <c r="B152" s="207"/>
      <c r="C152" s="207"/>
      <c r="D152" s="207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</row>
    <row r="153" spans="1:797" ht="13.5" customHeight="1" x14ac:dyDescent="0.3">
      <c r="B153" s="207"/>
      <c r="C153" s="207"/>
      <c r="D153" s="207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</row>
    <row r="154" spans="1:797" ht="13.5" customHeight="1" x14ac:dyDescent="0.3">
      <c r="B154" s="207"/>
      <c r="C154" s="207"/>
      <c r="D154" s="207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</row>
    <row r="155" spans="1:797" ht="13.5" customHeight="1" x14ac:dyDescent="0.3">
      <c r="B155" s="207"/>
      <c r="C155" s="207"/>
      <c r="D155" s="207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</row>
    <row r="156" spans="1:797" ht="13.5" customHeight="1" x14ac:dyDescent="0.3">
      <c r="B156" s="207"/>
      <c r="C156" s="207"/>
      <c r="D156" s="207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</row>
    <row r="157" spans="1:797" ht="13.5" customHeight="1" x14ac:dyDescent="0.3">
      <c r="B157" s="207"/>
      <c r="C157" s="207"/>
      <c r="D157" s="207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</row>
    <row r="158" spans="1:797" ht="13.5" customHeight="1" x14ac:dyDescent="0.3">
      <c r="B158" s="207"/>
      <c r="C158" s="207"/>
      <c r="D158" s="207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</row>
    <row r="159" spans="1:797" ht="13.5" customHeight="1" x14ac:dyDescent="0.3">
      <c r="B159" s="207"/>
      <c r="C159" s="207"/>
      <c r="D159" s="207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</row>
    <row r="160" spans="1:797" ht="13.5" customHeight="1" x14ac:dyDescent="0.3">
      <c r="B160" s="207"/>
      <c r="C160" s="207"/>
      <c r="D160" s="207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</row>
    <row r="161" spans="2:16" ht="13.5" customHeight="1" x14ac:dyDescent="0.3">
      <c r="B161" s="207"/>
      <c r="C161" s="207"/>
      <c r="D161" s="207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</row>
    <row r="162" spans="2:16" ht="13.5" customHeight="1" x14ac:dyDescent="0.3">
      <c r="B162" s="207"/>
      <c r="C162" s="207"/>
      <c r="D162" s="207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</row>
    <row r="163" spans="2:16" ht="13.5" customHeight="1" x14ac:dyDescent="0.3">
      <c r="B163" s="207"/>
      <c r="C163" s="207"/>
      <c r="D163" s="207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</row>
    <row r="164" spans="2:16" ht="13.5" customHeight="1" x14ac:dyDescent="0.3">
      <c r="B164" s="207"/>
      <c r="C164" s="207"/>
      <c r="D164" s="207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</row>
    <row r="165" spans="2:16" ht="13.5" customHeight="1" x14ac:dyDescent="0.3">
      <c r="B165" s="207"/>
      <c r="C165" s="207"/>
      <c r="D165" s="207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</row>
    <row r="166" spans="2:16" ht="13.5" customHeight="1" x14ac:dyDescent="0.3">
      <c r="B166" s="207"/>
      <c r="C166" s="207"/>
      <c r="D166" s="207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</row>
    <row r="167" spans="2:16" ht="13.5" customHeight="1" x14ac:dyDescent="0.3">
      <c r="B167" s="207"/>
      <c r="C167" s="207"/>
      <c r="D167" s="207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</row>
    <row r="168" spans="2:16" ht="13.5" customHeight="1" x14ac:dyDescent="0.3">
      <c r="B168" s="207"/>
      <c r="C168" s="207"/>
      <c r="D168" s="207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</row>
    <row r="169" spans="2:16" ht="13.5" customHeight="1" x14ac:dyDescent="0.3">
      <c r="B169" s="207"/>
      <c r="C169" s="207"/>
      <c r="D169" s="207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</row>
    <row r="170" spans="2:16" ht="13.5" customHeight="1" x14ac:dyDescent="0.3">
      <c r="B170" s="207"/>
      <c r="C170" s="207"/>
      <c r="D170" s="207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</row>
    <row r="171" spans="2:16" ht="13.5" customHeight="1" x14ac:dyDescent="0.3">
      <c r="B171" s="207"/>
      <c r="C171" s="207"/>
      <c r="D171" s="207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</row>
    <row r="172" spans="2:16" ht="13.5" customHeight="1" x14ac:dyDescent="0.3">
      <c r="B172" s="207"/>
      <c r="C172" s="207"/>
      <c r="D172" s="207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</row>
    <row r="173" spans="2:16" ht="13.5" customHeight="1" x14ac:dyDescent="0.3">
      <c r="B173" s="207"/>
      <c r="C173" s="207"/>
      <c r="D173" s="207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</row>
    <row r="174" spans="2:16" ht="13.5" customHeight="1" x14ac:dyDescent="0.3">
      <c r="B174" s="207"/>
      <c r="C174" s="207"/>
      <c r="D174" s="207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</row>
    <row r="175" spans="2:16" ht="13.5" customHeight="1" x14ac:dyDescent="0.3">
      <c r="B175" s="207"/>
      <c r="C175" s="207"/>
      <c r="D175" s="207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</row>
    <row r="176" spans="2:16" ht="13.5" customHeight="1" x14ac:dyDescent="0.3">
      <c r="B176" s="207"/>
      <c r="C176" s="207"/>
      <c r="D176" s="207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</row>
    <row r="177" spans="2:16" ht="13.5" customHeight="1" x14ac:dyDescent="0.3">
      <c r="B177" s="207"/>
      <c r="C177" s="207"/>
      <c r="D177" s="207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</row>
    <row r="178" spans="2:16" ht="13.5" customHeight="1" x14ac:dyDescent="0.3">
      <c r="B178" s="207"/>
      <c r="C178" s="207"/>
      <c r="D178" s="207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</row>
    <row r="179" spans="2:16" ht="13.5" customHeight="1" x14ac:dyDescent="0.3">
      <c r="B179" s="207"/>
      <c r="C179" s="207"/>
      <c r="D179" s="207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</row>
    <row r="180" spans="2:16" ht="13.5" customHeight="1" x14ac:dyDescent="0.3">
      <c r="B180" s="207"/>
      <c r="C180" s="207"/>
      <c r="D180" s="207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</row>
    <row r="181" spans="2:16" ht="13.5" customHeight="1" x14ac:dyDescent="0.3">
      <c r="B181" s="207"/>
      <c r="C181" s="207"/>
      <c r="D181" s="207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</row>
    <row r="182" spans="2:16" ht="13.5" customHeight="1" x14ac:dyDescent="0.3">
      <c r="B182" s="207"/>
      <c r="C182" s="207"/>
      <c r="D182" s="207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</row>
    <row r="183" spans="2:16" ht="13.5" customHeight="1" x14ac:dyDescent="0.3">
      <c r="B183" s="207"/>
      <c r="C183" s="207"/>
      <c r="D183" s="207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</row>
    <row r="184" spans="2:16" ht="13.5" customHeight="1" x14ac:dyDescent="0.3">
      <c r="B184" s="207"/>
      <c r="C184" s="207"/>
      <c r="D184" s="207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</row>
    <row r="185" spans="2:16" ht="13.5" customHeight="1" x14ac:dyDescent="0.3">
      <c r="B185" s="207"/>
      <c r="C185" s="207"/>
      <c r="D185" s="207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</row>
    <row r="186" spans="2:16" ht="13.5" customHeight="1" x14ac:dyDescent="0.3">
      <c r="B186" s="207"/>
      <c r="C186" s="207"/>
      <c r="D186" s="207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</row>
    <row r="187" spans="2:16" ht="13.5" customHeight="1" x14ac:dyDescent="0.3">
      <c r="B187" s="207"/>
      <c r="C187" s="207"/>
      <c r="D187" s="207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</row>
    <row r="188" spans="2:16" ht="13.5" customHeight="1" x14ac:dyDescent="0.3">
      <c r="B188" s="207"/>
      <c r="C188" s="207"/>
      <c r="D188" s="207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</row>
    <row r="189" spans="2:16" ht="13.5" customHeight="1" x14ac:dyDescent="0.3">
      <c r="B189" s="207"/>
      <c r="C189" s="207"/>
      <c r="D189" s="207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</row>
    <row r="190" spans="2:16" ht="13.5" customHeight="1" x14ac:dyDescent="0.3">
      <c r="B190" s="207"/>
      <c r="C190" s="207"/>
      <c r="D190" s="207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</row>
    <row r="191" spans="2:16" ht="13.5" customHeight="1" x14ac:dyDescent="0.3">
      <c r="B191" s="207"/>
      <c r="C191" s="207"/>
      <c r="D191" s="207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</row>
    <row r="192" spans="2:16" ht="13.5" customHeight="1" x14ac:dyDescent="0.3">
      <c r="B192" s="207"/>
      <c r="C192" s="207"/>
      <c r="D192" s="207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</row>
    <row r="193" spans="2:16" ht="13.5" customHeight="1" x14ac:dyDescent="0.3">
      <c r="B193" s="207"/>
      <c r="C193" s="207"/>
      <c r="D193" s="207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</row>
    <row r="194" spans="2:16" ht="13.5" customHeight="1" x14ac:dyDescent="0.3">
      <c r="B194" s="207"/>
      <c r="C194" s="207"/>
      <c r="D194" s="207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</row>
    <row r="195" spans="2:16" ht="13.5" customHeight="1" x14ac:dyDescent="0.3">
      <c r="B195" s="207"/>
      <c r="C195" s="207"/>
      <c r="D195" s="207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</row>
    <row r="196" spans="2:16" ht="13.5" customHeight="1" x14ac:dyDescent="0.3">
      <c r="B196" s="207"/>
      <c r="C196" s="207"/>
      <c r="D196" s="207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</row>
    <row r="197" spans="2:16" ht="13.5" customHeight="1" x14ac:dyDescent="0.3">
      <c r="B197" s="207"/>
      <c r="C197" s="207"/>
      <c r="D197" s="207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</row>
    <row r="198" spans="2:16" ht="13.5" customHeight="1" x14ac:dyDescent="0.3">
      <c r="B198" s="207"/>
      <c r="C198" s="207"/>
      <c r="D198" s="207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</row>
    <row r="199" spans="2:16" ht="13.5" customHeight="1" x14ac:dyDescent="0.3">
      <c r="B199" s="207"/>
      <c r="C199" s="207"/>
      <c r="D199" s="207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</row>
    <row r="200" spans="2:16" ht="13.5" customHeight="1" x14ac:dyDescent="0.3">
      <c r="B200" s="207"/>
      <c r="C200" s="207"/>
      <c r="D200" s="207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</row>
    <row r="201" spans="2:16" ht="13.5" customHeight="1" x14ac:dyDescent="0.3">
      <c r="B201" s="207"/>
      <c r="C201" s="207"/>
      <c r="D201" s="207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</row>
    <row r="202" spans="2:16" ht="13.5" customHeight="1" x14ac:dyDescent="0.3">
      <c r="B202" s="207"/>
      <c r="C202" s="207"/>
      <c r="D202" s="207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</row>
    <row r="203" spans="2:16" ht="13.5" customHeight="1" x14ac:dyDescent="0.3">
      <c r="B203" s="207"/>
      <c r="C203" s="207"/>
      <c r="D203" s="207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</row>
    <row r="204" spans="2:16" ht="13.5" customHeight="1" x14ac:dyDescent="0.3">
      <c r="B204" s="207"/>
      <c r="C204" s="207"/>
      <c r="D204" s="207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</row>
    <row r="205" spans="2:16" ht="13.5" customHeight="1" x14ac:dyDescent="0.3">
      <c r="B205" s="207"/>
      <c r="C205" s="207"/>
      <c r="D205" s="207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</row>
    <row r="206" spans="2:16" ht="13.5" customHeight="1" x14ac:dyDescent="0.3">
      <c r="B206" s="207"/>
      <c r="C206" s="207"/>
      <c r="D206" s="207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</row>
    <row r="207" spans="2:16" ht="13.5" customHeight="1" x14ac:dyDescent="0.3">
      <c r="B207" s="207"/>
      <c r="C207" s="207"/>
      <c r="D207" s="207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</row>
    <row r="208" spans="2:16" ht="13.5" customHeight="1" x14ac:dyDescent="0.3">
      <c r="B208" s="207"/>
      <c r="C208" s="207"/>
      <c r="D208" s="207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</row>
    <row r="209" spans="2:16" ht="13.5" customHeight="1" x14ac:dyDescent="0.3">
      <c r="B209" s="207"/>
      <c r="C209" s="207"/>
      <c r="D209" s="207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</row>
    <row r="210" spans="2:16" ht="13.5" customHeight="1" x14ac:dyDescent="0.3">
      <c r="B210" s="207"/>
      <c r="C210" s="207"/>
      <c r="D210" s="207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</row>
    <row r="211" spans="2:16" ht="13.5" customHeight="1" x14ac:dyDescent="0.3">
      <c r="B211" s="207"/>
      <c r="C211" s="207"/>
      <c r="D211" s="207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</row>
    <row r="212" spans="2:16" ht="13.5" customHeight="1" x14ac:dyDescent="0.3">
      <c r="B212" s="207"/>
      <c r="C212" s="207"/>
      <c r="D212" s="207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</row>
    <row r="213" spans="2:16" ht="13.5" customHeight="1" x14ac:dyDescent="0.3">
      <c r="B213" s="207"/>
      <c r="C213" s="207"/>
      <c r="D213" s="207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</row>
    <row r="214" spans="2:16" ht="13.5" customHeight="1" x14ac:dyDescent="0.3">
      <c r="B214" s="207"/>
      <c r="C214" s="207"/>
      <c r="D214" s="207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</row>
    <row r="215" spans="2:16" ht="13.5" customHeight="1" x14ac:dyDescent="0.3">
      <c r="B215" s="207"/>
      <c r="C215" s="207"/>
      <c r="D215" s="207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</row>
    <row r="216" spans="2:16" ht="13.5" customHeight="1" x14ac:dyDescent="0.3">
      <c r="B216" s="207"/>
      <c r="C216" s="207"/>
      <c r="D216" s="207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</row>
    <row r="217" spans="2:16" ht="13.5" customHeight="1" x14ac:dyDescent="0.3">
      <c r="B217" s="207"/>
      <c r="C217" s="207"/>
      <c r="D217" s="207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</row>
    <row r="218" spans="2:16" ht="13.5" customHeight="1" x14ac:dyDescent="0.3">
      <c r="B218" s="207"/>
      <c r="C218" s="207"/>
      <c r="D218" s="207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</row>
    <row r="219" spans="2:16" ht="13.5" customHeight="1" x14ac:dyDescent="0.3">
      <c r="B219" s="207"/>
      <c r="C219" s="207"/>
      <c r="D219" s="207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</row>
    <row r="220" spans="2:16" ht="13.5" customHeight="1" x14ac:dyDescent="0.3">
      <c r="B220" s="207"/>
      <c r="C220" s="207"/>
      <c r="D220" s="207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</row>
    <row r="221" spans="2:16" ht="13.5" customHeight="1" x14ac:dyDescent="0.3">
      <c r="B221" s="207"/>
      <c r="C221" s="207"/>
      <c r="D221" s="207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</row>
    <row r="222" spans="2:16" ht="13.5" customHeight="1" x14ac:dyDescent="0.3">
      <c r="B222" s="207"/>
      <c r="C222" s="207"/>
      <c r="D222" s="207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</row>
    <row r="223" spans="2:16" ht="13.5" customHeight="1" x14ac:dyDescent="0.3">
      <c r="B223" s="207"/>
      <c r="C223" s="207"/>
      <c r="D223" s="207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</row>
    <row r="224" spans="2:16" ht="13.5" customHeight="1" x14ac:dyDescent="0.3">
      <c r="B224" s="207"/>
      <c r="C224" s="207"/>
      <c r="D224" s="207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</row>
    <row r="225" spans="2:16" ht="13.5" customHeight="1" x14ac:dyDescent="0.3">
      <c r="B225" s="207"/>
      <c r="C225" s="207"/>
      <c r="D225" s="207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</row>
    <row r="226" spans="2:16" ht="13.5" customHeight="1" x14ac:dyDescent="0.3">
      <c r="B226" s="207"/>
      <c r="C226" s="207"/>
      <c r="D226" s="207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</row>
    <row r="227" spans="2:16" ht="13.5" customHeight="1" x14ac:dyDescent="0.3">
      <c r="B227" s="207"/>
      <c r="C227" s="207"/>
      <c r="D227" s="207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</row>
    <row r="228" spans="2:16" ht="13.5" customHeight="1" x14ac:dyDescent="0.3">
      <c r="B228" s="207"/>
      <c r="C228" s="207"/>
      <c r="D228" s="207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</row>
    <row r="229" spans="2:16" ht="13.5" customHeight="1" x14ac:dyDescent="0.3">
      <c r="B229" s="207"/>
      <c r="C229" s="207"/>
      <c r="D229" s="207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</row>
    <row r="230" spans="2:16" ht="13.5" customHeight="1" x14ac:dyDescent="0.3">
      <c r="B230" s="207"/>
      <c r="C230" s="207"/>
      <c r="D230" s="207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</row>
    <row r="231" spans="2:16" ht="13.5" customHeight="1" x14ac:dyDescent="0.3">
      <c r="B231" s="207"/>
      <c r="C231" s="207"/>
      <c r="D231" s="207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</row>
    <row r="232" spans="2:16" ht="13.5" customHeight="1" x14ac:dyDescent="0.3">
      <c r="B232" s="207"/>
      <c r="C232" s="207"/>
      <c r="D232" s="207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</row>
    <row r="233" spans="2:16" ht="13.5" customHeight="1" x14ac:dyDescent="0.3">
      <c r="B233" s="207"/>
      <c r="C233" s="207"/>
      <c r="D233" s="207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</row>
    <row r="234" spans="2:16" ht="13.5" customHeight="1" x14ac:dyDescent="0.3">
      <c r="B234" s="207"/>
      <c r="C234" s="207"/>
      <c r="D234" s="207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</row>
    <row r="235" spans="2:16" ht="13.5" customHeight="1" x14ac:dyDescent="0.3">
      <c r="B235" s="207"/>
      <c r="C235" s="207"/>
      <c r="D235" s="207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</row>
    <row r="236" spans="2:16" ht="13.5" customHeight="1" x14ac:dyDescent="0.3">
      <c r="B236" s="207"/>
      <c r="C236" s="207"/>
      <c r="D236" s="207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</row>
    <row r="237" spans="2:16" ht="13.5" customHeight="1" x14ac:dyDescent="0.3">
      <c r="B237" s="207"/>
      <c r="C237" s="207"/>
      <c r="D237" s="207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</row>
    <row r="238" spans="2:16" ht="13.5" customHeight="1" x14ac:dyDescent="0.3">
      <c r="B238" s="207"/>
      <c r="C238" s="207"/>
      <c r="D238" s="207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</row>
    <row r="239" spans="2:16" ht="13.5" customHeight="1" x14ac:dyDescent="0.3">
      <c r="B239" s="207"/>
      <c r="C239" s="207"/>
      <c r="D239" s="207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</row>
    <row r="240" spans="2:16" ht="13.5" customHeight="1" x14ac:dyDescent="0.3">
      <c r="B240" s="207"/>
      <c r="C240" s="207"/>
      <c r="D240" s="207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</row>
    <row r="241" spans="2:16" ht="13.5" customHeight="1" x14ac:dyDescent="0.3">
      <c r="B241" s="207"/>
      <c r="C241" s="207"/>
      <c r="D241" s="207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</row>
    <row r="242" spans="2:16" ht="13.5" customHeight="1" x14ac:dyDescent="0.3">
      <c r="B242" s="207"/>
      <c r="C242" s="207"/>
      <c r="D242" s="207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</row>
    <row r="243" spans="2:16" ht="13.5" customHeight="1" x14ac:dyDescent="0.3">
      <c r="B243" s="207"/>
      <c r="C243" s="207"/>
      <c r="D243" s="207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</row>
    <row r="244" spans="2:16" ht="13.5" customHeight="1" x14ac:dyDescent="0.3">
      <c r="B244" s="207"/>
      <c r="C244" s="207"/>
      <c r="D244" s="207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</row>
    <row r="245" spans="2:16" ht="13.5" customHeight="1" x14ac:dyDescent="0.3">
      <c r="B245" s="207"/>
      <c r="C245" s="207"/>
      <c r="D245" s="207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</row>
    <row r="246" spans="2:16" ht="13.5" customHeight="1" x14ac:dyDescent="0.3">
      <c r="B246" s="207"/>
      <c r="C246" s="207"/>
      <c r="D246" s="207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</row>
    <row r="247" spans="2:16" ht="13.5" customHeight="1" x14ac:dyDescent="0.3">
      <c r="B247" s="207"/>
      <c r="C247" s="207"/>
      <c r="D247" s="207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</row>
    <row r="248" spans="2:16" ht="13.5" customHeight="1" x14ac:dyDescent="0.3">
      <c r="B248" s="207"/>
      <c r="C248" s="207"/>
      <c r="D248" s="207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</row>
    <row r="249" spans="2:16" ht="13.5" customHeight="1" x14ac:dyDescent="0.3">
      <c r="B249" s="207"/>
      <c r="C249" s="207"/>
      <c r="D249" s="207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</row>
    <row r="250" spans="2:16" ht="13.5" customHeight="1" x14ac:dyDescent="0.3">
      <c r="B250" s="207"/>
      <c r="C250" s="207"/>
      <c r="D250" s="207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</row>
    <row r="251" spans="2:16" ht="13.5" customHeight="1" x14ac:dyDescent="0.3">
      <c r="B251" s="207"/>
      <c r="C251" s="207"/>
      <c r="D251" s="207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</row>
    <row r="252" spans="2:16" ht="13.5" customHeight="1" x14ac:dyDescent="0.3">
      <c r="B252" s="207"/>
      <c r="C252" s="207"/>
      <c r="D252" s="207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</row>
    <row r="253" spans="2:16" ht="13.5" customHeight="1" x14ac:dyDescent="0.3">
      <c r="B253" s="207"/>
      <c r="C253" s="207"/>
      <c r="D253" s="207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</row>
    <row r="254" spans="2:16" ht="13.5" customHeight="1" x14ac:dyDescent="0.3">
      <c r="B254" s="207"/>
      <c r="C254" s="207"/>
      <c r="D254" s="207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</row>
    <row r="255" spans="2:16" ht="13.5" customHeight="1" x14ac:dyDescent="0.3">
      <c r="B255" s="207"/>
      <c r="C255" s="207"/>
      <c r="D255" s="207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</row>
    <row r="256" spans="2:16" ht="13.5" customHeight="1" x14ac:dyDescent="0.3">
      <c r="B256" s="207"/>
      <c r="C256" s="207"/>
      <c r="D256" s="207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</row>
    <row r="257" spans="2:16" ht="13.5" customHeight="1" x14ac:dyDescent="0.3">
      <c r="B257" s="207"/>
      <c r="C257" s="207"/>
      <c r="D257" s="207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</row>
    <row r="258" spans="2:16" ht="13.5" customHeight="1" x14ac:dyDescent="0.3">
      <c r="B258" s="207"/>
      <c r="C258" s="207"/>
      <c r="D258" s="207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</row>
    <row r="259" spans="2:16" ht="13.5" customHeight="1" x14ac:dyDescent="0.3">
      <c r="B259" s="207"/>
      <c r="C259" s="207"/>
      <c r="D259" s="207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</row>
    <row r="260" spans="2:16" ht="13.5" customHeight="1" x14ac:dyDescent="0.3">
      <c r="B260" s="207"/>
      <c r="C260" s="207"/>
      <c r="D260" s="207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</row>
    <row r="261" spans="2:16" ht="13.5" customHeight="1" x14ac:dyDescent="0.3">
      <c r="B261" s="207"/>
      <c r="C261" s="207"/>
      <c r="D261" s="207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</row>
    <row r="262" spans="2:16" ht="13.5" customHeight="1" x14ac:dyDescent="0.3">
      <c r="B262" s="207"/>
      <c r="C262" s="207"/>
      <c r="D262" s="207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</row>
    <row r="263" spans="2:16" ht="13.5" customHeight="1" x14ac:dyDescent="0.3">
      <c r="B263" s="207"/>
      <c r="C263" s="207"/>
      <c r="D263" s="207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</row>
    <row r="264" spans="2:16" ht="13.5" customHeight="1" x14ac:dyDescent="0.3">
      <c r="B264" s="207"/>
      <c r="C264" s="207"/>
      <c r="D264" s="207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</row>
    <row r="265" spans="2:16" ht="13.5" customHeight="1" x14ac:dyDescent="0.3">
      <c r="B265" s="207"/>
      <c r="C265" s="207"/>
      <c r="D265" s="207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</row>
    <row r="266" spans="2:16" ht="13.5" customHeight="1" x14ac:dyDescent="0.3">
      <c r="B266" s="207"/>
      <c r="C266" s="207"/>
      <c r="D266" s="207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</row>
    <row r="267" spans="2:16" ht="13.5" customHeight="1" x14ac:dyDescent="0.3">
      <c r="B267" s="207"/>
      <c r="C267" s="207"/>
      <c r="D267" s="207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</row>
    <row r="268" spans="2:16" ht="13.5" customHeight="1" x14ac:dyDescent="0.3">
      <c r="B268" s="207"/>
      <c r="C268" s="207"/>
      <c r="D268" s="207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</row>
    <row r="269" spans="2:16" ht="13.5" customHeight="1" x14ac:dyDescent="0.3">
      <c r="B269" s="207"/>
      <c r="C269" s="207"/>
      <c r="D269" s="207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</row>
    <row r="270" spans="2:16" ht="13.5" customHeight="1" x14ac:dyDescent="0.3">
      <c r="B270" s="207"/>
      <c r="C270" s="207"/>
      <c r="D270" s="207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</row>
    <row r="271" spans="2:16" ht="13.5" customHeight="1" x14ac:dyDescent="0.3">
      <c r="B271" s="207"/>
      <c r="C271" s="207"/>
      <c r="D271" s="207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</row>
    <row r="272" spans="2:16" ht="13.5" customHeight="1" x14ac:dyDescent="0.3">
      <c r="B272" s="207"/>
      <c r="C272" s="207"/>
      <c r="D272" s="207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</row>
    <row r="273" spans="2:16" ht="13.5" customHeight="1" x14ac:dyDescent="0.3">
      <c r="B273" s="207"/>
      <c r="C273" s="207"/>
      <c r="D273" s="207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</row>
    <row r="274" spans="2:16" ht="13.5" customHeight="1" x14ac:dyDescent="0.3">
      <c r="B274" s="207"/>
      <c r="C274" s="207"/>
      <c r="D274" s="207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</row>
    <row r="275" spans="2:16" ht="13.5" customHeight="1" x14ac:dyDescent="0.3">
      <c r="B275" s="207"/>
      <c r="C275" s="207"/>
      <c r="D275" s="207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</row>
    <row r="276" spans="2:16" ht="13.5" customHeight="1" x14ac:dyDescent="0.3">
      <c r="B276" s="207"/>
      <c r="C276" s="207"/>
      <c r="D276" s="207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</row>
    <row r="277" spans="2:16" ht="13.5" customHeight="1" x14ac:dyDescent="0.3">
      <c r="B277" s="207"/>
      <c r="C277" s="207"/>
      <c r="D277" s="207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</row>
    <row r="278" spans="2:16" ht="13.5" customHeight="1" x14ac:dyDescent="0.3">
      <c r="B278" s="207"/>
      <c r="C278" s="207"/>
      <c r="D278" s="207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</row>
    <row r="279" spans="2:16" ht="13.5" customHeight="1" x14ac:dyDescent="0.3">
      <c r="B279" s="207"/>
      <c r="C279" s="207"/>
      <c r="D279" s="207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</row>
    <row r="280" spans="2:16" ht="13.5" customHeight="1" x14ac:dyDescent="0.3">
      <c r="B280" s="207"/>
      <c r="C280" s="207"/>
      <c r="D280" s="207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</row>
    <row r="281" spans="2:16" ht="13.5" customHeight="1" x14ac:dyDescent="0.3">
      <c r="B281" s="207"/>
      <c r="C281" s="207"/>
      <c r="D281" s="207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</row>
    <row r="282" spans="2:16" ht="13.5" customHeight="1" x14ac:dyDescent="0.3">
      <c r="B282" s="207"/>
      <c r="C282" s="207"/>
      <c r="D282" s="207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</row>
    <row r="283" spans="2:16" ht="13.5" customHeight="1" x14ac:dyDescent="0.3">
      <c r="B283" s="207"/>
      <c r="C283" s="207"/>
      <c r="D283" s="207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</row>
    <row r="284" spans="2:16" ht="13.5" customHeight="1" x14ac:dyDescent="0.3">
      <c r="B284" s="207"/>
      <c r="C284" s="207"/>
      <c r="D284" s="207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</row>
    <row r="285" spans="2:16" ht="13.5" customHeight="1" x14ac:dyDescent="0.3">
      <c r="B285" s="207"/>
      <c r="C285" s="207"/>
      <c r="D285" s="207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</row>
    <row r="286" spans="2:16" ht="13.5" customHeight="1" x14ac:dyDescent="0.3">
      <c r="B286" s="207"/>
      <c r="C286" s="207"/>
      <c r="D286" s="207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</row>
    <row r="287" spans="2:16" ht="13.5" customHeight="1" x14ac:dyDescent="0.3">
      <c r="B287" s="207"/>
      <c r="C287" s="207"/>
      <c r="D287" s="207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</row>
    <row r="288" spans="2:16" ht="13.5" customHeight="1" x14ac:dyDescent="0.3">
      <c r="B288" s="207"/>
      <c r="C288" s="207"/>
      <c r="D288" s="207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</row>
    <row r="289" spans="2:16" ht="13.5" customHeight="1" x14ac:dyDescent="0.3">
      <c r="B289" s="207"/>
      <c r="C289" s="207"/>
      <c r="D289" s="207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</row>
    <row r="290" spans="2:16" ht="13.5" customHeight="1" x14ac:dyDescent="0.3">
      <c r="B290" s="207"/>
      <c r="C290" s="207"/>
      <c r="D290" s="207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</row>
    <row r="291" spans="2:16" ht="13.5" customHeight="1" x14ac:dyDescent="0.3">
      <c r="B291" s="207"/>
      <c r="C291" s="207"/>
      <c r="D291" s="207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</row>
    <row r="292" spans="2:16" ht="13.5" customHeight="1" x14ac:dyDescent="0.3">
      <c r="B292" s="207"/>
      <c r="C292" s="207"/>
      <c r="D292" s="207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</row>
    <row r="293" spans="2:16" ht="13.5" customHeight="1" x14ac:dyDescent="0.3">
      <c r="B293" s="207"/>
      <c r="C293" s="207"/>
      <c r="D293" s="207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</row>
    <row r="294" spans="2:16" ht="13.5" customHeight="1" x14ac:dyDescent="0.3">
      <c r="B294" s="207"/>
      <c r="C294" s="207"/>
      <c r="D294" s="207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</row>
    <row r="295" spans="2:16" ht="13.5" customHeight="1" x14ac:dyDescent="0.3">
      <c r="B295" s="207"/>
      <c r="C295" s="207"/>
      <c r="D295" s="207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</row>
    <row r="296" spans="2:16" ht="13.5" customHeight="1" x14ac:dyDescent="0.3">
      <c r="B296" s="207"/>
      <c r="C296" s="207"/>
      <c r="D296" s="207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</row>
    <row r="297" spans="2:16" ht="13.5" customHeight="1" x14ac:dyDescent="0.3">
      <c r="B297" s="207"/>
      <c r="C297" s="207"/>
      <c r="D297" s="207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</row>
    <row r="298" spans="2:16" ht="13.5" customHeight="1" x14ac:dyDescent="0.3">
      <c r="B298" s="207"/>
      <c r="C298" s="207"/>
      <c r="D298" s="207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</row>
    <row r="299" spans="2:16" ht="13.5" customHeight="1" x14ac:dyDescent="0.3">
      <c r="B299" s="207"/>
      <c r="C299" s="207"/>
      <c r="D299" s="207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</row>
    <row r="300" spans="2:16" ht="13.5" customHeight="1" x14ac:dyDescent="0.3">
      <c r="B300" s="207"/>
      <c r="C300" s="207"/>
      <c r="D300" s="207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</row>
    <row r="301" spans="2:16" ht="13.5" customHeight="1" x14ac:dyDescent="0.3">
      <c r="B301" s="207"/>
      <c r="C301" s="207"/>
      <c r="D301" s="207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</row>
    <row r="302" spans="2:16" ht="13.5" customHeight="1" x14ac:dyDescent="0.3">
      <c r="B302" s="207"/>
      <c r="C302" s="207"/>
      <c r="D302" s="207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</row>
    <row r="303" spans="2:16" ht="13.5" customHeight="1" x14ac:dyDescent="0.3">
      <c r="B303" s="207"/>
      <c r="C303" s="207"/>
      <c r="D303" s="207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</row>
    <row r="304" spans="2:16" ht="13.5" customHeight="1" x14ac:dyDescent="0.3">
      <c r="B304" s="207"/>
      <c r="C304" s="207"/>
      <c r="D304" s="207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</row>
    <row r="305" spans="2:16" ht="13.5" customHeight="1" x14ac:dyDescent="0.3">
      <c r="B305" s="207"/>
      <c r="C305" s="207"/>
      <c r="D305" s="207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</row>
    <row r="306" spans="2:16" ht="13.5" customHeight="1" x14ac:dyDescent="0.3">
      <c r="B306" s="207"/>
      <c r="C306" s="207"/>
      <c r="D306" s="207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</row>
    <row r="307" spans="2:16" ht="13.5" customHeight="1" x14ac:dyDescent="0.3">
      <c r="B307" s="207"/>
      <c r="C307" s="207"/>
      <c r="D307" s="207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</row>
    <row r="308" spans="2:16" ht="13.5" customHeight="1" x14ac:dyDescent="0.3">
      <c r="B308" s="207"/>
      <c r="C308" s="207"/>
      <c r="D308" s="207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</row>
    <row r="309" spans="2:16" ht="13.5" customHeight="1" x14ac:dyDescent="0.3">
      <c r="B309" s="207"/>
      <c r="C309" s="207"/>
      <c r="D309" s="207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</row>
    <row r="310" spans="2:16" ht="13.5" customHeight="1" x14ac:dyDescent="0.3">
      <c r="B310" s="207"/>
      <c r="C310" s="207"/>
      <c r="D310" s="207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</row>
    <row r="311" spans="2:16" ht="13.5" customHeight="1" x14ac:dyDescent="0.3">
      <c r="B311" s="207"/>
      <c r="C311" s="207"/>
      <c r="D311" s="207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</row>
    <row r="312" spans="2:16" ht="13.5" customHeight="1" x14ac:dyDescent="0.3">
      <c r="B312" s="207"/>
      <c r="C312" s="207"/>
      <c r="D312" s="207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</row>
    <row r="313" spans="2:16" ht="13.5" customHeight="1" x14ac:dyDescent="0.3">
      <c r="B313" s="207"/>
      <c r="C313" s="207"/>
      <c r="D313" s="207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</row>
    <row r="314" spans="2:16" ht="13.5" customHeight="1" x14ac:dyDescent="0.3">
      <c r="B314" s="207"/>
      <c r="C314" s="207"/>
      <c r="D314" s="207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</row>
    <row r="315" spans="2:16" ht="13.5" customHeight="1" x14ac:dyDescent="0.3">
      <c r="B315" s="207"/>
      <c r="C315" s="207"/>
      <c r="D315" s="207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</row>
    <row r="316" spans="2:16" ht="13.5" customHeight="1" x14ac:dyDescent="0.3">
      <c r="B316" s="207"/>
      <c r="C316" s="207"/>
      <c r="D316" s="207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</row>
    <row r="317" spans="2:16" ht="13.5" customHeight="1" x14ac:dyDescent="0.3">
      <c r="B317" s="207"/>
      <c r="C317" s="207"/>
      <c r="D317" s="207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</row>
    <row r="318" spans="2:16" ht="13.5" customHeight="1" x14ac:dyDescent="0.3">
      <c r="B318" s="207"/>
      <c r="C318" s="207"/>
      <c r="D318" s="207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</row>
    <row r="319" spans="2:16" ht="13.5" customHeight="1" x14ac:dyDescent="0.3">
      <c r="B319" s="207"/>
      <c r="C319" s="207"/>
      <c r="D319" s="207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</row>
    <row r="320" spans="2:16" ht="13.5" customHeight="1" x14ac:dyDescent="0.3">
      <c r="B320" s="207"/>
      <c r="C320" s="207"/>
      <c r="D320" s="207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</row>
    <row r="321" spans="2:16" ht="13.5" customHeight="1" x14ac:dyDescent="0.3">
      <c r="B321" s="207"/>
      <c r="C321" s="207"/>
      <c r="D321" s="207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</row>
    <row r="322" spans="2:16" ht="13.5" customHeight="1" x14ac:dyDescent="0.3">
      <c r="B322" s="207"/>
      <c r="C322" s="207"/>
      <c r="D322" s="207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</row>
    <row r="323" spans="2:16" ht="13.5" customHeight="1" x14ac:dyDescent="0.3">
      <c r="B323" s="207"/>
      <c r="C323" s="207"/>
      <c r="D323" s="207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</row>
    <row r="324" spans="2:16" ht="13.5" customHeight="1" x14ac:dyDescent="0.3">
      <c r="B324" s="207"/>
      <c r="C324" s="207"/>
      <c r="D324" s="207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</row>
    <row r="325" spans="2:16" ht="13.5" customHeight="1" x14ac:dyDescent="0.3">
      <c r="B325" s="207"/>
      <c r="C325" s="207"/>
      <c r="D325" s="207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</row>
    <row r="326" spans="2:16" ht="13.5" customHeight="1" x14ac:dyDescent="0.3">
      <c r="B326" s="207"/>
      <c r="C326" s="207"/>
      <c r="D326" s="207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</row>
    <row r="327" spans="2:16" ht="13.5" customHeight="1" x14ac:dyDescent="0.3">
      <c r="B327" s="207"/>
      <c r="C327" s="207"/>
      <c r="D327" s="207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</row>
    <row r="328" spans="2:16" ht="13.5" customHeight="1" x14ac:dyDescent="0.3">
      <c r="B328" s="207"/>
      <c r="C328" s="207"/>
      <c r="D328" s="207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</row>
    <row r="329" spans="2:16" ht="13.5" customHeight="1" x14ac:dyDescent="0.3">
      <c r="B329" s="207"/>
      <c r="C329" s="207"/>
      <c r="D329" s="207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</row>
    <row r="330" spans="2:16" ht="13.5" customHeight="1" x14ac:dyDescent="0.3">
      <c r="B330" s="207"/>
      <c r="C330" s="207"/>
      <c r="D330" s="207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</row>
    <row r="331" spans="2:16" ht="13.5" customHeight="1" x14ac:dyDescent="0.3">
      <c r="B331" s="207"/>
      <c r="C331" s="207"/>
      <c r="D331" s="207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</row>
    <row r="332" spans="2:16" ht="13.5" customHeight="1" x14ac:dyDescent="0.3">
      <c r="B332" s="207"/>
      <c r="C332" s="207"/>
      <c r="D332" s="207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</row>
    <row r="333" spans="2:16" ht="13.5" customHeight="1" x14ac:dyDescent="0.3">
      <c r="B333" s="207"/>
      <c r="C333" s="207"/>
      <c r="D333" s="207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</row>
    <row r="334" spans="2:16" ht="13.5" customHeight="1" x14ac:dyDescent="0.3">
      <c r="B334" s="207"/>
      <c r="C334" s="207"/>
      <c r="D334" s="207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</row>
    <row r="335" spans="2:16" ht="13.5" customHeight="1" x14ac:dyDescent="0.3">
      <c r="B335" s="207"/>
      <c r="C335" s="207"/>
      <c r="D335" s="207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</row>
    <row r="336" spans="2:16" ht="13.5" customHeight="1" x14ac:dyDescent="0.3">
      <c r="B336" s="207"/>
      <c r="C336" s="207"/>
      <c r="D336" s="207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</row>
    <row r="337" spans="2:16" ht="13.5" customHeight="1" x14ac:dyDescent="0.3">
      <c r="B337" s="207"/>
      <c r="C337" s="207"/>
      <c r="D337" s="207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</row>
    <row r="338" spans="2:16" ht="13.5" customHeight="1" x14ac:dyDescent="0.3">
      <c r="B338" s="207"/>
      <c r="C338" s="207"/>
      <c r="D338" s="207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</row>
    <row r="339" spans="2:16" ht="13.5" customHeight="1" x14ac:dyDescent="0.3">
      <c r="B339" s="207"/>
      <c r="C339" s="207"/>
      <c r="D339" s="207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</row>
    <row r="340" spans="2:16" ht="13.5" customHeight="1" x14ac:dyDescent="0.3">
      <c r="B340" s="207"/>
      <c r="C340" s="207"/>
      <c r="D340" s="207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</row>
    <row r="341" spans="2:16" ht="13.5" customHeight="1" x14ac:dyDescent="0.3">
      <c r="B341" s="207"/>
      <c r="C341" s="207"/>
      <c r="D341" s="207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</row>
    <row r="342" spans="2:16" ht="13.5" customHeight="1" x14ac:dyDescent="0.3">
      <c r="B342" s="207"/>
      <c r="C342" s="207"/>
      <c r="D342" s="207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</row>
    <row r="343" spans="2:16" ht="13.5" customHeight="1" x14ac:dyDescent="0.3">
      <c r="B343" s="207"/>
      <c r="C343" s="207"/>
      <c r="D343" s="207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</row>
    <row r="344" spans="2:16" ht="13.5" customHeight="1" x14ac:dyDescent="0.3">
      <c r="B344" s="207"/>
      <c r="C344" s="207"/>
      <c r="D344" s="207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</row>
    <row r="345" spans="2:16" ht="13.5" customHeight="1" x14ac:dyDescent="0.3">
      <c r="B345" s="207"/>
      <c r="C345" s="207"/>
      <c r="D345" s="207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</row>
    <row r="346" spans="2:16" ht="13.5" customHeight="1" x14ac:dyDescent="0.3">
      <c r="B346" s="207"/>
      <c r="C346" s="207"/>
      <c r="D346" s="207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</row>
    <row r="347" spans="2:16" ht="13.5" customHeight="1" x14ac:dyDescent="0.3">
      <c r="B347" s="207"/>
      <c r="C347" s="207"/>
      <c r="D347" s="207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</row>
    <row r="348" spans="2:16" ht="13.5" customHeight="1" x14ac:dyDescent="0.3">
      <c r="B348" s="207"/>
      <c r="C348" s="207"/>
      <c r="D348" s="207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</row>
    <row r="349" spans="2:16" ht="13.5" customHeight="1" x14ac:dyDescent="0.3">
      <c r="B349" s="207"/>
      <c r="C349" s="207"/>
      <c r="D349" s="207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</row>
    <row r="350" spans="2:16" ht="13.5" customHeight="1" x14ac:dyDescent="0.3">
      <c r="B350" s="207"/>
      <c r="C350" s="207"/>
      <c r="D350" s="207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</row>
    <row r="351" spans="2:16" ht="13.5" customHeight="1" x14ac:dyDescent="0.3">
      <c r="B351" s="207"/>
      <c r="C351" s="207"/>
      <c r="D351" s="207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</row>
    <row r="352" spans="2:16" ht="13.5" customHeight="1" x14ac:dyDescent="0.3">
      <c r="B352" s="207"/>
      <c r="C352" s="207"/>
      <c r="D352" s="207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</row>
    <row r="353" spans="2:16" ht="13.5" customHeight="1" x14ac:dyDescent="0.3">
      <c r="B353" s="207"/>
      <c r="C353" s="207"/>
      <c r="D353" s="207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</row>
    <row r="354" spans="2:16" ht="13.5" customHeight="1" x14ac:dyDescent="0.3">
      <c r="B354" s="207"/>
      <c r="C354" s="207"/>
      <c r="D354" s="207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</row>
    <row r="355" spans="2:16" ht="13.5" customHeight="1" x14ac:dyDescent="0.3">
      <c r="B355" s="207"/>
      <c r="C355" s="207"/>
      <c r="D355" s="207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</row>
    <row r="356" spans="2:16" ht="13.5" customHeight="1" x14ac:dyDescent="0.3">
      <c r="B356" s="207"/>
      <c r="C356" s="207"/>
      <c r="D356" s="207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</row>
    <row r="357" spans="2:16" ht="13.5" customHeight="1" x14ac:dyDescent="0.3">
      <c r="B357" s="207"/>
      <c r="C357" s="207"/>
      <c r="D357" s="207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</row>
    <row r="358" spans="2:16" ht="13.5" customHeight="1" x14ac:dyDescent="0.3">
      <c r="B358" s="207"/>
      <c r="C358" s="207"/>
      <c r="D358" s="207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</row>
    <row r="359" spans="2:16" ht="13.5" customHeight="1" x14ac:dyDescent="0.3">
      <c r="B359" s="207"/>
      <c r="C359" s="207"/>
      <c r="D359" s="207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</row>
    <row r="360" spans="2:16" ht="13.5" customHeight="1" x14ac:dyDescent="0.3">
      <c r="B360" s="207"/>
      <c r="C360" s="207"/>
      <c r="D360" s="207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</row>
    <row r="361" spans="2:16" ht="13.5" customHeight="1" x14ac:dyDescent="0.3">
      <c r="B361" s="207"/>
      <c r="C361" s="207"/>
      <c r="D361" s="207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</row>
    <row r="362" spans="2:16" ht="13.5" customHeight="1" x14ac:dyDescent="0.3">
      <c r="B362" s="207"/>
      <c r="C362" s="207"/>
      <c r="D362" s="207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</row>
    <row r="363" spans="2:16" ht="13.5" customHeight="1" x14ac:dyDescent="0.3">
      <c r="B363" s="207"/>
      <c r="C363" s="207"/>
      <c r="D363" s="207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</row>
    <row r="364" spans="2:16" ht="13.5" customHeight="1" x14ac:dyDescent="0.3">
      <c r="B364" s="207"/>
      <c r="C364" s="207"/>
      <c r="D364" s="207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</row>
    <row r="365" spans="2:16" ht="13.5" customHeight="1" x14ac:dyDescent="0.3">
      <c r="B365" s="207"/>
      <c r="C365" s="207"/>
      <c r="D365" s="207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</row>
    <row r="366" spans="2:16" ht="13.5" customHeight="1" x14ac:dyDescent="0.3">
      <c r="B366" s="207"/>
      <c r="C366" s="207"/>
      <c r="D366" s="207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</row>
    <row r="367" spans="2:16" ht="13.5" customHeight="1" x14ac:dyDescent="0.3">
      <c r="B367" s="207"/>
      <c r="C367" s="207"/>
      <c r="D367" s="207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</row>
    <row r="368" spans="2:16" ht="13.5" customHeight="1" x14ac:dyDescent="0.3">
      <c r="B368" s="207"/>
      <c r="C368" s="207"/>
      <c r="D368" s="207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</row>
    <row r="369" spans="2:16" ht="13.5" customHeight="1" x14ac:dyDescent="0.3">
      <c r="B369" s="207"/>
      <c r="C369" s="207"/>
      <c r="D369" s="207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</row>
    <row r="370" spans="2:16" ht="13.5" customHeight="1" x14ac:dyDescent="0.3">
      <c r="B370" s="207"/>
      <c r="C370" s="207"/>
      <c r="D370" s="207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</row>
    <row r="371" spans="2:16" ht="13.5" customHeight="1" x14ac:dyDescent="0.3">
      <c r="B371" s="207"/>
      <c r="C371" s="207"/>
      <c r="D371" s="207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</row>
    <row r="372" spans="2:16" ht="13.5" customHeight="1" x14ac:dyDescent="0.3">
      <c r="B372" s="207"/>
      <c r="C372" s="207"/>
      <c r="D372" s="207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</row>
    <row r="373" spans="2:16" ht="13.5" customHeight="1" x14ac:dyDescent="0.3">
      <c r="B373" s="207"/>
      <c r="C373" s="207"/>
      <c r="D373" s="207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</row>
    <row r="374" spans="2:16" ht="13.5" customHeight="1" x14ac:dyDescent="0.3">
      <c r="B374" s="207"/>
      <c r="C374" s="207"/>
      <c r="D374" s="207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</row>
    <row r="375" spans="2:16" ht="13.5" customHeight="1" x14ac:dyDescent="0.3">
      <c r="B375" s="207"/>
      <c r="C375" s="207"/>
      <c r="D375" s="207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</row>
    <row r="376" spans="2:16" ht="13.5" customHeight="1" x14ac:dyDescent="0.3">
      <c r="B376" s="207"/>
      <c r="C376" s="207"/>
      <c r="D376" s="207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</row>
    <row r="377" spans="2:16" ht="13.5" customHeight="1" x14ac:dyDescent="0.3">
      <c r="B377" s="207"/>
      <c r="C377" s="207"/>
      <c r="D377" s="207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</row>
    <row r="378" spans="2:16" ht="13.5" customHeight="1" x14ac:dyDescent="0.3">
      <c r="B378" s="207"/>
      <c r="C378" s="207"/>
      <c r="D378" s="207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</row>
    <row r="379" spans="2:16" ht="13.5" customHeight="1" x14ac:dyDescent="0.3">
      <c r="B379" s="207"/>
      <c r="C379" s="207"/>
      <c r="D379" s="207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</row>
    <row r="380" spans="2:16" ht="13.5" customHeight="1" x14ac:dyDescent="0.3">
      <c r="B380" s="207"/>
      <c r="C380" s="207"/>
      <c r="D380" s="207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</row>
    <row r="381" spans="2:16" ht="13.5" customHeight="1" x14ac:dyDescent="0.3">
      <c r="B381" s="207"/>
      <c r="C381" s="207"/>
      <c r="D381" s="207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</row>
    <row r="382" spans="2:16" ht="13.5" customHeight="1" x14ac:dyDescent="0.3">
      <c r="B382" s="207"/>
      <c r="C382" s="207"/>
      <c r="D382" s="207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</row>
    <row r="383" spans="2:16" ht="13.5" customHeight="1" x14ac:dyDescent="0.3">
      <c r="B383" s="207"/>
      <c r="C383" s="207"/>
      <c r="D383" s="207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</row>
    <row r="384" spans="2:16" ht="13.5" customHeight="1" x14ac:dyDescent="0.3">
      <c r="B384" s="207"/>
      <c r="C384" s="207"/>
      <c r="D384" s="207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</row>
    <row r="385" spans="2:16" ht="13.5" customHeight="1" x14ac:dyDescent="0.3">
      <c r="B385" s="207"/>
      <c r="C385" s="207"/>
      <c r="D385" s="207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</row>
    <row r="386" spans="2:16" ht="13.5" customHeight="1" x14ac:dyDescent="0.3">
      <c r="B386" s="207"/>
      <c r="C386" s="207"/>
      <c r="D386" s="207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</row>
    <row r="387" spans="2:16" ht="13.5" customHeight="1" x14ac:dyDescent="0.3">
      <c r="B387" s="207"/>
      <c r="C387" s="207"/>
      <c r="D387" s="207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</row>
    <row r="388" spans="2:16" ht="13.5" customHeight="1" x14ac:dyDescent="0.3">
      <c r="B388" s="207"/>
      <c r="C388" s="207"/>
      <c r="D388" s="207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</row>
    <row r="389" spans="2:16" ht="13.5" customHeight="1" x14ac:dyDescent="0.3">
      <c r="B389" s="207"/>
      <c r="C389" s="207"/>
      <c r="D389" s="207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</row>
    <row r="390" spans="2:16" ht="13.5" customHeight="1" x14ac:dyDescent="0.3">
      <c r="B390" s="207"/>
      <c r="C390" s="207"/>
      <c r="D390" s="207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</row>
    <row r="391" spans="2:16" ht="13.5" customHeight="1" x14ac:dyDescent="0.3">
      <c r="B391" s="207"/>
      <c r="C391" s="207"/>
      <c r="D391" s="207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</row>
    <row r="392" spans="2:16" ht="13.5" customHeight="1" x14ac:dyDescent="0.3">
      <c r="B392" s="207"/>
      <c r="C392" s="207"/>
      <c r="D392" s="207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</row>
    <row r="393" spans="2:16" ht="13.5" customHeight="1" x14ac:dyDescent="0.3">
      <c r="B393" s="207"/>
      <c r="C393" s="207"/>
      <c r="D393" s="207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</row>
    <row r="394" spans="2:16" ht="13.5" customHeight="1" x14ac:dyDescent="0.3">
      <c r="B394" s="207"/>
      <c r="C394" s="207"/>
      <c r="D394" s="207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</row>
    <row r="395" spans="2:16" ht="13.5" customHeight="1" x14ac:dyDescent="0.3">
      <c r="B395" s="207"/>
      <c r="C395" s="207"/>
      <c r="D395" s="207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</row>
    <row r="396" spans="2:16" ht="13.5" customHeight="1" x14ac:dyDescent="0.3">
      <c r="B396" s="207"/>
      <c r="C396" s="207"/>
      <c r="D396" s="207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</row>
    <row r="397" spans="2:16" ht="13.5" customHeight="1" x14ac:dyDescent="0.3">
      <c r="B397" s="207"/>
      <c r="C397" s="207"/>
      <c r="D397" s="207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</row>
    <row r="398" spans="2:16" ht="13.5" customHeight="1" x14ac:dyDescent="0.3">
      <c r="B398" s="207"/>
      <c r="C398" s="207"/>
      <c r="D398" s="207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</row>
    <row r="399" spans="2:16" ht="13.5" customHeight="1" x14ac:dyDescent="0.3">
      <c r="B399" s="207"/>
      <c r="C399" s="207"/>
      <c r="D399" s="207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</row>
    <row r="400" spans="2:16" ht="13.5" customHeight="1" x14ac:dyDescent="0.3">
      <c r="B400" s="207"/>
      <c r="C400" s="207"/>
      <c r="D400" s="207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</row>
    <row r="401" spans="2:16" ht="13.5" customHeight="1" x14ac:dyDescent="0.3">
      <c r="B401" s="207"/>
      <c r="C401" s="207"/>
      <c r="D401" s="207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</row>
    <row r="402" spans="2:16" ht="13.5" customHeight="1" x14ac:dyDescent="0.3">
      <c r="B402" s="207"/>
      <c r="C402" s="207"/>
      <c r="D402" s="207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</row>
    <row r="403" spans="2:16" ht="13.5" customHeight="1" x14ac:dyDescent="0.3">
      <c r="B403" s="207"/>
      <c r="C403" s="207"/>
      <c r="D403" s="207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</row>
    <row r="404" spans="2:16" ht="13.5" customHeight="1" x14ac:dyDescent="0.3">
      <c r="B404" s="207"/>
      <c r="C404" s="207"/>
      <c r="D404" s="207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</row>
    <row r="405" spans="2:16" ht="13.5" customHeight="1" x14ac:dyDescent="0.3">
      <c r="B405" s="207"/>
      <c r="C405" s="207"/>
      <c r="D405" s="207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</row>
    <row r="406" spans="2:16" ht="13.5" customHeight="1" x14ac:dyDescent="0.3">
      <c r="B406" s="207"/>
      <c r="C406" s="207"/>
      <c r="D406" s="207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</row>
    <row r="407" spans="2:16" ht="13.5" customHeight="1" x14ac:dyDescent="0.3">
      <c r="B407" s="207"/>
      <c r="C407" s="207"/>
      <c r="D407" s="207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</row>
    <row r="408" spans="2:16" ht="13.5" customHeight="1" x14ac:dyDescent="0.3">
      <c r="B408" s="207"/>
      <c r="C408" s="207"/>
      <c r="D408" s="207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</row>
    <row r="409" spans="2:16" ht="13.5" customHeight="1" x14ac:dyDescent="0.3">
      <c r="B409" s="207"/>
      <c r="C409" s="207"/>
      <c r="D409" s="207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</row>
    <row r="410" spans="2:16" ht="13.5" customHeight="1" x14ac:dyDescent="0.3">
      <c r="B410" s="207"/>
      <c r="C410" s="207"/>
      <c r="D410" s="207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</row>
    <row r="411" spans="2:16" ht="13.5" customHeight="1" x14ac:dyDescent="0.3">
      <c r="B411" s="207"/>
      <c r="C411" s="207"/>
      <c r="D411" s="207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</row>
    <row r="412" spans="2:16" ht="13.5" customHeight="1" x14ac:dyDescent="0.3">
      <c r="B412" s="207"/>
      <c r="C412" s="207"/>
      <c r="D412" s="207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</row>
    <row r="413" spans="2:16" ht="13.5" customHeight="1" x14ac:dyDescent="0.3">
      <c r="B413" s="207"/>
      <c r="C413" s="207"/>
      <c r="D413" s="207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</row>
    <row r="414" spans="2:16" ht="13.5" customHeight="1" x14ac:dyDescent="0.3">
      <c r="B414" s="207"/>
      <c r="C414" s="207"/>
      <c r="D414" s="207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</row>
    <row r="415" spans="2:16" ht="13.5" customHeight="1" x14ac:dyDescent="0.3">
      <c r="B415" s="207"/>
      <c r="C415" s="207"/>
      <c r="D415" s="207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</row>
    <row r="416" spans="2:16" ht="13.5" customHeight="1" x14ac:dyDescent="0.3">
      <c r="B416" s="207"/>
      <c r="C416" s="207"/>
      <c r="D416" s="207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</row>
    <row r="417" spans="2:16" ht="13.5" customHeight="1" x14ac:dyDescent="0.3">
      <c r="B417" s="207"/>
      <c r="C417" s="207"/>
      <c r="D417" s="207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</row>
    <row r="418" spans="2:16" ht="13.5" customHeight="1" x14ac:dyDescent="0.3">
      <c r="B418" s="207"/>
      <c r="C418" s="207"/>
      <c r="D418" s="207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</row>
    <row r="419" spans="2:16" ht="13.5" customHeight="1" x14ac:dyDescent="0.3">
      <c r="B419" s="207"/>
      <c r="C419" s="207"/>
      <c r="D419" s="207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</row>
    <row r="420" spans="2:16" ht="13.5" customHeight="1" x14ac:dyDescent="0.3">
      <c r="B420" s="207"/>
      <c r="C420" s="207"/>
      <c r="D420" s="207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</row>
    <row r="421" spans="2:16" ht="13.5" customHeight="1" x14ac:dyDescent="0.3">
      <c r="B421" s="207"/>
      <c r="C421" s="207"/>
      <c r="D421" s="207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</row>
    <row r="422" spans="2:16" ht="13.5" customHeight="1" x14ac:dyDescent="0.3">
      <c r="B422" s="207"/>
      <c r="C422" s="207"/>
      <c r="D422" s="207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</row>
    <row r="423" spans="2:16" ht="13.5" customHeight="1" x14ac:dyDescent="0.3">
      <c r="B423" s="207"/>
      <c r="C423" s="207"/>
      <c r="D423" s="207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</row>
    <row r="424" spans="2:16" ht="13.5" customHeight="1" x14ac:dyDescent="0.3">
      <c r="B424" s="207"/>
      <c r="C424" s="207"/>
      <c r="D424" s="207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</row>
    <row r="425" spans="2:16" ht="13.5" customHeight="1" x14ac:dyDescent="0.3">
      <c r="B425" s="207"/>
      <c r="C425" s="207"/>
      <c r="D425" s="207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</row>
    <row r="426" spans="2:16" ht="13.5" customHeight="1" x14ac:dyDescent="0.3">
      <c r="B426" s="207"/>
      <c r="C426" s="207"/>
      <c r="D426" s="207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</row>
    <row r="427" spans="2:16" ht="13.5" customHeight="1" x14ac:dyDescent="0.3">
      <c r="B427" s="207"/>
      <c r="C427" s="207"/>
      <c r="D427" s="207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</row>
    <row r="428" spans="2:16" ht="13.5" customHeight="1" x14ac:dyDescent="0.3">
      <c r="B428" s="207"/>
      <c r="C428" s="207"/>
      <c r="D428" s="207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</row>
    <row r="429" spans="2:16" ht="13.5" customHeight="1" x14ac:dyDescent="0.3">
      <c r="B429" s="207"/>
      <c r="C429" s="207"/>
      <c r="D429" s="207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</row>
    <row r="430" spans="2:16" ht="13.5" customHeight="1" x14ac:dyDescent="0.3">
      <c r="B430" s="207"/>
      <c r="C430" s="207"/>
      <c r="D430" s="207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</row>
    <row r="431" spans="2:16" ht="13.5" customHeight="1" x14ac:dyDescent="0.3">
      <c r="B431" s="207"/>
      <c r="C431" s="207"/>
      <c r="D431" s="207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</row>
    <row r="432" spans="2:16" ht="13.5" customHeight="1" x14ac:dyDescent="0.3">
      <c r="B432" s="207"/>
      <c r="C432" s="207"/>
      <c r="D432" s="207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</row>
    <row r="433" spans="2:16" ht="13.5" customHeight="1" x14ac:dyDescent="0.3">
      <c r="B433" s="207"/>
      <c r="C433" s="207"/>
      <c r="D433" s="207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</row>
    <row r="434" spans="2:16" ht="13.5" customHeight="1" x14ac:dyDescent="0.3">
      <c r="B434" s="207"/>
      <c r="C434" s="207"/>
      <c r="D434" s="207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</row>
    <row r="435" spans="2:16" ht="13.5" customHeight="1" x14ac:dyDescent="0.3">
      <c r="B435" s="207"/>
      <c r="C435" s="207"/>
      <c r="D435" s="207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</row>
    <row r="436" spans="2:16" ht="13.5" customHeight="1" x14ac:dyDescent="0.3">
      <c r="B436" s="207"/>
      <c r="C436" s="207"/>
      <c r="D436" s="207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</row>
    <row r="437" spans="2:16" ht="13.5" customHeight="1" x14ac:dyDescent="0.3">
      <c r="B437" s="207"/>
      <c r="C437" s="207"/>
      <c r="D437" s="207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</row>
    <row r="438" spans="2:16" ht="13.5" customHeight="1" x14ac:dyDescent="0.3">
      <c r="B438" s="207"/>
      <c r="C438" s="207"/>
      <c r="D438" s="207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</row>
    <row r="439" spans="2:16" ht="13.5" customHeight="1" x14ac:dyDescent="0.3">
      <c r="B439" s="207"/>
      <c r="C439" s="207"/>
      <c r="D439" s="207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</row>
    <row r="440" spans="2:16" ht="13.5" customHeight="1" x14ac:dyDescent="0.3">
      <c r="B440" s="207"/>
      <c r="C440" s="207"/>
      <c r="D440" s="207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</row>
    <row r="441" spans="2:16" ht="13.5" customHeight="1" x14ac:dyDescent="0.3">
      <c r="B441" s="207"/>
      <c r="C441" s="207"/>
      <c r="D441" s="207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</row>
    <row r="442" spans="2:16" ht="13.5" customHeight="1" x14ac:dyDescent="0.3">
      <c r="B442" s="207"/>
      <c r="C442" s="207"/>
      <c r="D442" s="207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</row>
    <row r="443" spans="2:16" ht="13.5" customHeight="1" x14ac:dyDescent="0.3">
      <c r="B443" s="207"/>
      <c r="C443" s="207"/>
      <c r="D443" s="207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</row>
    <row r="444" spans="2:16" ht="13.5" customHeight="1" x14ac:dyDescent="0.3">
      <c r="B444" s="207"/>
      <c r="C444" s="207"/>
      <c r="D444" s="207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</row>
    <row r="445" spans="2:16" ht="13.5" customHeight="1" x14ac:dyDescent="0.3">
      <c r="B445" s="207"/>
      <c r="C445" s="207"/>
      <c r="D445" s="207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</row>
    <row r="446" spans="2:16" ht="13.5" customHeight="1" x14ac:dyDescent="0.3">
      <c r="B446" s="207"/>
      <c r="C446" s="207"/>
      <c r="D446" s="207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</row>
    <row r="447" spans="2:16" ht="13.5" customHeight="1" x14ac:dyDescent="0.3">
      <c r="B447" s="207"/>
      <c r="C447" s="207"/>
      <c r="D447" s="207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</row>
    <row r="448" spans="2:16" ht="13.5" customHeight="1" x14ac:dyDescent="0.3">
      <c r="B448" s="207"/>
      <c r="C448" s="207"/>
      <c r="D448" s="207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</row>
    <row r="449" spans="2:16" ht="13.5" customHeight="1" x14ac:dyDescent="0.3">
      <c r="B449" s="207"/>
      <c r="C449" s="207"/>
      <c r="D449" s="207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</row>
    <row r="450" spans="2:16" ht="13.5" customHeight="1" x14ac:dyDescent="0.3">
      <c r="B450" s="207"/>
      <c r="C450" s="207"/>
      <c r="D450" s="207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</row>
    <row r="451" spans="2:16" ht="13.5" customHeight="1" x14ac:dyDescent="0.3">
      <c r="B451" s="207"/>
      <c r="C451" s="207"/>
      <c r="D451" s="207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</row>
    <row r="452" spans="2:16" ht="13.5" customHeight="1" x14ac:dyDescent="0.3">
      <c r="B452" s="207"/>
      <c r="C452" s="207"/>
      <c r="D452" s="207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</row>
    <row r="453" spans="2:16" ht="13.5" customHeight="1" x14ac:dyDescent="0.3">
      <c r="B453" s="207"/>
      <c r="C453" s="207"/>
      <c r="D453" s="207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</row>
    <row r="454" spans="2:16" ht="13.5" customHeight="1" x14ac:dyDescent="0.3">
      <c r="B454" s="207"/>
      <c r="C454" s="207"/>
      <c r="D454" s="207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</row>
    <row r="455" spans="2:16" ht="13.5" customHeight="1" x14ac:dyDescent="0.3">
      <c r="B455" s="207"/>
      <c r="C455" s="207"/>
      <c r="D455" s="207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</row>
    <row r="456" spans="2:16" ht="13.5" customHeight="1" x14ac:dyDescent="0.3">
      <c r="B456" s="207"/>
      <c r="C456" s="207"/>
      <c r="D456" s="207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</row>
    <row r="457" spans="2:16" ht="13.5" customHeight="1" x14ac:dyDescent="0.3">
      <c r="B457" s="207"/>
      <c r="C457" s="207"/>
      <c r="D457" s="207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</row>
    <row r="458" spans="2:16" ht="13.5" customHeight="1" x14ac:dyDescent="0.3">
      <c r="B458" s="207"/>
      <c r="C458" s="207"/>
      <c r="D458" s="207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</row>
    <row r="459" spans="2:16" ht="13.5" customHeight="1" x14ac:dyDescent="0.3">
      <c r="B459" s="207"/>
      <c r="C459" s="207"/>
      <c r="D459" s="207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</row>
    <row r="460" spans="2:16" ht="13.5" customHeight="1" x14ac:dyDescent="0.3">
      <c r="B460" s="207"/>
      <c r="C460" s="207"/>
      <c r="D460" s="207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</row>
    <row r="461" spans="2:16" ht="13.5" customHeight="1" x14ac:dyDescent="0.3">
      <c r="B461" s="207"/>
      <c r="C461" s="207"/>
      <c r="D461" s="207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</row>
    <row r="462" spans="2:16" ht="13.5" customHeight="1" x14ac:dyDescent="0.3">
      <c r="B462" s="207"/>
      <c r="C462" s="207"/>
      <c r="D462" s="207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</row>
    <row r="463" spans="2:16" ht="13.5" customHeight="1" x14ac:dyDescent="0.3">
      <c r="B463" s="207"/>
      <c r="C463" s="207"/>
      <c r="D463" s="207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</row>
    <row r="464" spans="2:16" ht="13.5" customHeight="1" x14ac:dyDescent="0.3">
      <c r="B464" s="207"/>
      <c r="C464" s="207"/>
      <c r="D464" s="207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</row>
    <row r="465" spans="2:16" ht="13.5" customHeight="1" x14ac:dyDescent="0.3">
      <c r="B465" s="207"/>
      <c r="C465" s="207"/>
      <c r="D465" s="207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</row>
    <row r="466" spans="2:16" ht="13.5" customHeight="1" x14ac:dyDescent="0.3">
      <c r="B466" s="207"/>
      <c r="C466" s="207"/>
      <c r="D466" s="207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</row>
    <row r="467" spans="2:16" ht="13.5" customHeight="1" x14ac:dyDescent="0.3">
      <c r="B467" s="207"/>
      <c r="C467" s="207"/>
      <c r="D467" s="207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</row>
    <row r="468" spans="2:16" ht="13.5" customHeight="1" x14ac:dyDescent="0.3">
      <c r="B468" s="207"/>
      <c r="C468" s="207"/>
      <c r="D468" s="207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</row>
    <row r="469" spans="2:16" ht="13.5" customHeight="1" x14ac:dyDescent="0.3">
      <c r="B469" s="207"/>
      <c r="C469" s="207"/>
      <c r="D469" s="207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</row>
    <row r="470" spans="2:16" ht="13.5" customHeight="1" x14ac:dyDescent="0.3">
      <c r="B470" s="207"/>
      <c r="C470" s="207"/>
      <c r="D470" s="207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</row>
    <row r="471" spans="2:16" ht="13.5" customHeight="1" x14ac:dyDescent="0.3">
      <c r="B471" s="207"/>
      <c r="C471" s="207"/>
      <c r="D471" s="207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</row>
    <row r="472" spans="2:16" ht="13.5" customHeight="1" x14ac:dyDescent="0.3">
      <c r="B472" s="207"/>
      <c r="C472" s="207"/>
      <c r="D472" s="207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</row>
    <row r="473" spans="2:16" ht="13.5" customHeight="1" x14ac:dyDescent="0.3">
      <c r="B473" s="207"/>
      <c r="C473" s="207"/>
      <c r="D473" s="207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</row>
    <row r="474" spans="2:16" ht="13.5" customHeight="1" x14ac:dyDescent="0.3">
      <c r="B474" s="207"/>
      <c r="C474" s="207"/>
      <c r="D474" s="207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</row>
    <row r="475" spans="2:16" ht="13.5" customHeight="1" x14ac:dyDescent="0.3">
      <c r="B475" s="207"/>
      <c r="C475" s="207"/>
      <c r="D475" s="207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</row>
    <row r="476" spans="2:16" ht="13.5" customHeight="1" x14ac:dyDescent="0.3">
      <c r="B476" s="207"/>
      <c r="C476" s="207"/>
      <c r="D476" s="207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</row>
    <row r="477" spans="2:16" ht="13.5" customHeight="1" x14ac:dyDescent="0.3">
      <c r="B477" s="207"/>
      <c r="C477" s="207"/>
      <c r="D477" s="207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</row>
    <row r="478" spans="2:16" ht="13.5" customHeight="1" x14ac:dyDescent="0.3">
      <c r="B478" s="207"/>
      <c r="C478" s="207"/>
      <c r="D478" s="207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</row>
    <row r="479" spans="2:16" ht="13.5" customHeight="1" x14ac:dyDescent="0.3">
      <c r="B479" s="207"/>
      <c r="C479" s="207"/>
      <c r="D479" s="207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</row>
    <row r="480" spans="2:16" ht="13.5" customHeight="1" x14ac:dyDescent="0.3">
      <c r="B480" s="207"/>
      <c r="C480" s="207"/>
      <c r="D480" s="207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</row>
    <row r="481" spans="2:16" ht="13.5" customHeight="1" x14ac:dyDescent="0.3">
      <c r="B481" s="207"/>
      <c r="C481" s="207"/>
      <c r="D481" s="207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</row>
    <row r="482" spans="2:16" ht="13.5" customHeight="1" x14ac:dyDescent="0.3">
      <c r="B482" s="207"/>
      <c r="C482" s="207"/>
      <c r="D482" s="207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</row>
    <row r="483" spans="2:16" ht="13.5" customHeight="1" x14ac:dyDescent="0.3">
      <c r="B483" s="207"/>
      <c r="C483" s="207"/>
      <c r="D483" s="207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</row>
    <row r="484" spans="2:16" ht="13.5" customHeight="1" x14ac:dyDescent="0.3">
      <c r="B484" s="207"/>
      <c r="C484" s="207"/>
      <c r="D484" s="207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</row>
    <row r="485" spans="2:16" ht="13.5" customHeight="1" x14ac:dyDescent="0.3">
      <c r="B485" s="207"/>
      <c r="C485" s="207"/>
      <c r="D485" s="207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</row>
    <row r="486" spans="2:16" ht="13.5" customHeight="1" x14ac:dyDescent="0.3">
      <c r="B486" s="207"/>
      <c r="C486" s="207"/>
      <c r="D486" s="207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</row>
    <row r="487" spans="2:16" ht="13.5" customHeight="1" x14ac:dyDescent="0.3">
      <c r="B487" s="207"/>
      <c r="C487" s="207"/>
      <c r="D487" s="207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</row>
    <row r="488" spans="2:16" ht="13.5" customHeight="1" x14ac:dyDescent="0.3">
      <c r="B488" s="207"/>
      <c r="C488" s="207"/>
      <c r="D488" s="207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</row>
    <row r="489" spans="2:16" ht="13.5" customHeight="1" x14ac:dyDescent="0.3">
      <c r="B489" s="207"/>
      <c r="C489" s="207"/>
      <c r="D489" s="207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</row>
    <row r="490" spans="2:16" ht="13.5" customHeight="1" x14ac:dyDescent="0.3">
      <c r="B490" s="207"/>
      <c r="C490" s="207"/>
      <c r="D490" s="207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</row>
    <row r="491" spans="2:16" ht="13.5" customHeight="1" x14ac:dyDescent="0.3">
      <c r="B491" s="207"/>
      <c r="C491" s="207"/>
      <c r="D491" s="207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</row>
    <row r="492" spans="2:16" ht="13.5" customHeight="1" x14ac:dyDescent="0.3">
      <c r="B492" s="207"/>
      <c r="C492" s="207"/>
      <c r="D492" s="207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</row>
    <row r="493" spans="2:16" ht="13.5" customHeight="1" x14ac:dyDescent="0.3">
      <c r="B493" s="207"/>
      <c r="C493" s="207"/>
      <c r="D493" s="207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</row>
    <row r="494" spans="2:16" ht="13.5" customHeight="1" x14ac:dyDescent="0.3">
      <c r="B494" s="207"/>
      <c r="C494" s="207"/>
      <c r="D494" s="207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</row>
    <row r="495" spans="2:16" ht="13.5" customHeight="1" x14ac:dyDescent="0.3">
      <c r="B495" s="207"/>
      <c r="C495" s="207"/>
      <c r="D495" s="207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</row>
    <row r="496" spans="2:16" ht="13.5" customHeight="1" x14ac:dyDescent="0.3">
      <c r="B496" s="207"/>
      <c r="C496" s="207"/>
      <c r="D496" s="207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</row>
    <row r="497" spans="2:16" ht="13.5" customHeight="1" x14ac:dyDescent="0.3">
      <c r="B497" s="207"/>
      <c r="C497" s="207"/>
      <c r="D497" s="207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</row>
    <row r="498" spans="2:16" ht="13.5" customHeight="1" x14ac:dyDescent="0.3">
      <c r="B498" s="207"/>
      <c r="C498" s="207"/>
      <c r="D498" s="207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</row>
    <row r="499" spans="2:16" ht="13.5" customHeight="1" x14ac:dyDescent="0.3">
      <c r="B499" s="207"/>
      <c r="C499" s="207"/>
      <c r="D499" s="207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</row>
    <row r="500" spans="2:16" ht="13.5" customHeight="1" x14ac:dyDescent="0.3">
      <c r="B500" s="207"/>
      <c r="C500" s="207"/>
      <c r="D500" s="207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</row>
    <row r="501" spans="2:16" ht="13.5" customHeight="1" x14ac:dyDescent="0.3">
      <c r="B501" s="207"/>
      <c r="C501" s="207"/>
      <c r="D501" s="207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</row>
    <row r="502" spans="2:16" ht="13.5" customHeight="1" x14ac:dyDescent="0.3">
      <c r="B502" s="207"/>
      <c r="C502" s="207"/>
      <c r="D502" s="207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</row>
    <row r="503" spans="2:16" ht="13.5" customHeight="1" x14ac:dyDescent="0.3">
      <c r="B503" s="207"/>
      <c r="C503" s="207"/>
      <c r="D503" s="207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</row>
    <row r="504" spans="2:16" ht="13.5" customHeight="1" x14ac:dyDescent="0.3">
      <c r="B504" s="207"/>
      <c r="C504" s="207"/>
      <c r="D504" s="207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</row>
    <row r="505" spans="2:16" ht="13.5" customHeight="1" x14ac:dyDescent="0.3">
      <c r="B505" s="207"/>
      <c r="C505" s="207"/>
      <c r="D505" s="207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</row>
    <row r="506" spans="2:16" ht="13.5" customHeight="1" x14ac:dyDescent="0.3">
      <c r="B506" s="207"/>
      <c r="C506" s="207"/>
      <c r="D506" s="207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</row>
    <row r="507" spans="2:16" ht="13.5" customHeight="1" x14ac:dyDescent="0.3">
      <c r="B507" s="207"/>
      <c r="C507" s="207"/>
      <c r="D507" s="207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</row>
    <row r="508" spans="2:16" ht="13.5" customHeight="1" x14ac:dyDescent="0.3">
      <c r="B508" s="207"/>
      <c r="C508" s="207"/>
      <c r="D508" s="207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</row>
    <row r="509" spans="2:16" ht="13.5" customHeight="1" x14ac:dyDescent="0.3">
      <c r="B509" s="207"/>
      <c r="C509" s="207"/>
      <c r="D509" s="207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</row>
    <row r="510" spans="2:16" ht="13.5" customHeight="1" x14ac:dyDescent="0.3">
      <c r="B510" s="207"/>
      <c r="C510" s="207"/>
      <c r="D510" s="207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</row>
    <row r="511" spans="2:16" ht="13.5" customHeight="1" x14ac:dyDescent="0.3">
      <c r="B511" s="207"/>
      <c r="C511" s="207"/>
      <c r="D511" s="207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</row>
    <row r="512" spans="2:16" ht="13.5" customHeight="1" x14ac:dyDescent="0.3">
      <c r="B512" s="207"/>
      <c r="C512" s="207"/>
      <c r="D512" s="207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</row>
    <row r="513" spans="2:16" ht="13.5" customHeight="1" x14ac:dyDescent="0.3">
      <c r="B513" s="207"/>
      <c r="C513" s="207"/>
      <c r="D513" s="207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</row>
    <row r="514" spans="2:16" ht="13.5" customHeight="1" x14ac:dyDescent="0.3">
      <c r="B514" s="207"/>
      <c r="C514" s="207"/>
      <c r="D514" s="207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</row>
    <row r="515" spans="2:16" ht="13.5" customHeight="1" x14ac:dyDescent="0.3">
      <c r="B515" s="207"/>
      <c r="C515" s="207"/>
      <c r="D515" s="207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</row>
    <row r="516" spans="2:16" ht="13.5" customHeight="1" x14ac:dyDescent="0.3">
      <c r="B516" s="207"/>
      <c r="C516" s="207"/>
      <c r="D516" s="207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</row>
    <row r="517" spans="2:16" ht="13.5" customHeight="1" x14ac:dyDescent="0.3">
      <c r="B517" s="207"/>
      <c r="C517" s="207"/>
      <c r="D517" s="207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</row>
    <row r="518" spans="2:16" ht="13.5" customHeight="1" x14ac:dyDescent="0.3">
      <c r="B518" s="207"/>
      <c r="C518" s="207"/>
      <c r="D518" s="207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</row>
    <row r="519" spans="2:16" ht="13.5" customHeight="1" x14ac:dyDescent="0.3">
      <c r="B519" s="207"/>
      <c r="C519" s="207"/>
      <c r="D519" s="207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</row>
    <row r="520" spans="2:16" ht="13.5" customHeight="1" x14ac:dyDescent="0.3">
      <c r="B520" s="207"/>
      <c r="C520" s="207"/>
      <c r="D520" s="207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</row>
    <row r="521" spans="2:16" ht="13.5" customHeight="1" x14ac:dyDescent="0.3">
      <c r="B521" s="207"/>
      <c r="C521" s="207"/>
      <c r="D521" s="207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</row>
    <row r="522" spans="2:16" ht="13.5" customHeight="1" x14ac:dyDescent="0.3">
      <c r="B522" s="207"/>
      <c r="C522" s="207"/>
      <c r="D522" s="207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</row>
    <row r="523" spans="2:16" ht="13.5" customHeight="1" x14ac:dyDescent="0.3">
      <c r="B523" s="207"/>
      <c r="C523" s="207"/>
      <c r="D523" s="207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</row>
    <row r="524" spans="2:16" ht="13.5" customHeight="1" x14ac:dyDescent="0.3">
      <c r="B524" s="207"/>
      <c r="C524" s="207"/>
      <c r="D524" s="207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</row>
    <row r="525" spans="2:16" ht="13.5" customHeight="1" x14ac:dyDescent="0.3">
      <c r="B525" s="207"/>
      <c r="C525" s="207"/>
      <c r="D525" s="207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</row>
    <row r="526" spans="2:16" ht="13.5" customHeight="1" x14ac:dyDescent="0.3">
      <c r="B526" s="207"/>
      <c r="C526" s="207"/>
      <c r="D526" s="207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</row>
    <row r="527" spans="2:16" ht="13.5" customHeight="1" x14ac:dyDescent="0.3">
      <c r="B527" s="207"/>
      <c r="C527" s="207"/>
      <c r="D527" s="207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</row>
    <row r="528" spans="2:16" ht="13.5" customHeight="1" x14ac:dyDescent="0.3">
      <c r="B528" s="207"/>
      <c r="C528" s="207"/>
      <c r="D528" s="207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</row>
    <row r="529" spans="2:16" ht="13.5" customHeight="1" x14ac:dyDescent="0.3">
      <c r="B529" s="207"/>
      <c r="C529" s="207"/>
      <c r="D529" s="207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</row>
    <row r="530" spans="2:16" ht="13.5" customHeight="1" x14ac:dyDescent="0.3">
      <c r="B530" s="207"/>
      <c r="C530" s="207"/>
      <c r="D530" s="207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</row>
    <row r="531" spans="2:16" ht="13.5" customHeight="1" x14ac:dyDescent="0.3">
      <c r="B531" s="207"/>
      <c r="C531" s="207"/>
      <c r="D531" s="207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</row>
    <row r="532" spans="2:16" ht="13.5" customHeight="1" x14ac:dyDescent="0.3">
      <c r="B532" s="207"/>
      <c r="C532" s="207"/>
      <c r="D532" s="207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</row>
    <row r="533" spans="2:16" ht="13.5" customHeight="1" x14ac:dyDescent="0.3">
      <c r="B533" s="207"/>
      <c r="C533" s="207"/>
      <c r="D533" s="207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</row>
    <row r="534" spans="2:16" ht="13.5" customHeight="1" x14ac:dyDescent="0.3">
      <c r="B534" s="207"/>
      <c r="C534" s="207"/>
      <c r="D534" s="207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</row>
    <row r="535" spans="2:16" ht="13.5" customHeight="1" x14ac:dyDescent="0.3">
      <c r="B535" s="207"/>
      <c r="C535" s="207"/>
      <c r="D535" s="207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</row>
    <row r="536" spans="2:16" ht="13.5" customHeight="1" x14ac:dyDescent="0.3">
      <c r="B536" s="207"/>
      <c r="C536" s="207"/>
      <c r="D536" s="207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</row>
    <row r="537" spans="2:16" ht="13.5" customHeight="1" x14ac:dyDescent="0.3">
      <c r="B537" s="207"/>
      <c r="C537" s="207"/>
      <c r="D537" s="207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</row>
    <row r="538" spans="2:16" ht="13.5" customHeight="1" x14ac:dyDescent="0.3">
      <c r="B538" s="207"/>
      <c r="C538" s="207"/>
      <c r="D538" s="207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</row>
    <row r="539" spans="2:16" ht="13.5" customHeight="1" x14ac:dyDescent="0.3">
      <c r="B539" s="207"/>
      <c r="C539" s="207"/>
      <c r="D539" s="207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</row>
    <row r="540" spans="2:16" ht="13.5" customHeight="1" x14ac:dyDescent="0.3">
      <c r="B540" s="207"/>
      <c r="C540" s="207"/>
      <c r="D540" s="207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</row>
    <row r="541" spans="2:16" ht="13.5" customHeight="1" x14ac:dyDescent="0.3">
      <c r="B541" s="207"/>
      <c r="C541" s="207"/>
      <c r="D541" s="207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</row>
    <row r="542" spans="2:16" ht="13.5" customHeight="1" x14ac:dyDescent="0.3">
      <c r="B542" s="207"/>
      <c r="C542" s="207"/>
      <c r="D542" s="207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</row>
    <row r="543" spans="2:16" ht="13.5" customHeight="1" x14ac:dyDescent="0.3">
      <c r="B543" s="207"/>
      <c r="C543" s="207"/>
      <c r="D543" s="207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</row>
    <row r="544" spans="2:16" ht="13.5" customHeight="1" x14ac:dyDescent="0.3">
      <c r="B544" s="207"/>
      <c r="C544" s="207"/>
      <c r="D544" s="207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</row>
    <row r="545" spans="2:16" ht="13.5" customHeight="1" x14ac:dyDescent="0.3">
      <c r="B545" s="207"/>
      <c r="C545" s="207"/>
      <c r="D545" s="207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</row>
    <row r="546" spans="2:16" ht="13.5" customHeight="1" x14ac:dyDescent="0.3">
      <c r="B546" s="207"/>
      <c r="C546" s="207"/>
      <c r="D546" s="207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</row>
    <row r="547" spans="2:16" ht="13.5" customHeight="1" x14ac:dyDescent="0.3">
      <c r="B547" s="207"/>
      <c r="C547" s="207"/>
      <c r="D547" s="207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</row>
    <row r="548" spans="2:16" ht="13.5" customHeight="1" x14ac:dyDescent="0.3">
      <c r="B548" s="207"/>
      <c r="C548" s="207"/>
      <c r="D548" s="207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</row>
    <row r="549" spans="2:16" ht="13.5" customHeight="1" x14ac:dyDescent="0.3">
      <c r="B549" s="207"/>
      <c r="C549" s="207"/>
      <c r="D549" s="207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</row>
    <row r="550" spans="2:16" ht="13.5" customHeight="1" x14ac:dyDescent="0.3">
      <c r="B550" s="207"/>
      <c r="C550" s="207"/>
      <c r="D550" s="207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</row>
    <row r="551" spans="2:16" ht="13.5" customHeight="1" x14ac:dyDescent="0.3">
      <c r="B551" s="207"/>
      <c r="C551" s="207"/>
      <c r="D551" s="207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</row>
    <row r="552" spans="2:16" ht="13.5" customHeight="1" x14ac:dyDescent="0.3">
      <c r="B552" s="207"/>
      <c r="C552" s="207"/>
      <c r="D552" s="207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</row>
    <row r="553" spans="2:16" ht="13.5" customHeight="1" x14ac:dyDescent="0.3">
      <c r="B553" s="207"/>
      <c r="C553" s="207"/>
      <c r="D553" s="207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</row>
    <row r="554" spans="2:16" ht="13.5" customHeight="1" x14ac:dyDescent="0.3">
      <c r="B554" s="207"/>
      <c r="C554" s="207"/>
      <c r="D554" s="207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</row>
    <row r="555" spans="2:16" ht="13.5" customHeight="1" x14ac:dyDescent="0.3">
      <c r="B555" s="207"/>
      <c r="C555" s="207"/>
      <c r="D555" s="207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</row>
    <row r="556" spans="2:16" ht="13.5" customHeight="1" x14ac:dyDescent="0.3">
      <c r="B556" s="207"/>
      <c r="C556" s="207"/>
      <c r="D556" s="207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</row>
    <row r="557" spans="2:16" ht="13.5" customHeight="1" x14ac:dyDescent="0.3">
      <c r="B557" s="207"/>
      <c r="C557" s="207"/>
      <c r="D557" s="207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</row>
    <row r="558" spans="2:16" ht="13.5" customHeight="1" x14ac:dyDescent="0.3">
      <c r="B558" s="207"/>
      <c r="C558" s="207"/>
      <c r="D558" s="207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</row>
    <row r="559" spans="2:16" ht="13.5" customHeight="1" x14ac:dyDescent="0.3">
      <c r="B559" s="207"/>
      <c r="C559" s="207"/>
      <c r="D559" s="207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</row>
    <row r="560" spans="2:16" ht="13.5" customHeight="1" x14ac:dyDescent="0.3">
      <c r="B560" s="207"/>
      <c r="C560" s="207"/>
      <c r="D560" s="207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</row>
    <row r="561" spans="2:16" ht="13.5" customHeight="1" x14ac:dyDescent="0.3">
      <c r="B561" s="207"/>
      <c r="C561" s="207"/>
      <c r="D561" s="207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</row>
    <row r="562" spans="2:16" ht="13.5" customHeight="1" x14ac:dyDescent="0.3">
      <c r="B562" s="207"/>
      <c r="C562" s="207"/>
      <c r="D562" s="207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</row>
    <row r="563" spans="2:16" ht="13.5" customHeight="1" x14ac:dyDescent="0.3">
      <c r="B563" s="207"/>
      <c r="C563" s="207"/>
      <c r="D563" s="207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</row>
    <row r="564" spans="2:16" ht="13.5" customHeight="1" x14ac:dyDescent="0.3">
      <c r="B564" s="207"/>
      <c r="C564" s="207"/>
      <c r="D564" s="207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</row>
    <row r="565" spans="2:16" ht="13.5" customHeight="1" x14ac:dyDescent="0.3">
      <c r="B565" s="207"/>
      <c r="C565" s="207"/>
      <c r="D565" s="207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</row>
    <row r="566" spans="2:16" ht="13.5" customHeight="1" x14ac:dyDescent="0.3">
      <c r="B566" s="207"/>
      <c r="C566" s="207"/>
      <c r="D566" s="207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</row>
    <row r="567" spans="2:16" ht="13.5" customHeight="1" x14ac:dyDescent="0.3">
      <c r="B567" s="207"/>
      <c r="C567" s="207"/>
      <c r="D567" s="207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</row>
    <row r="568" spans="2:16" ht="13.5" customHeight="1" x14ac:dyDescent="0.3">
      <c r="B568" s="207"/>
      <c r="C568" s="207"/>
      <c r="D568" s="207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</row>
    <row r="569" spans="2:16" ht="13.5" customHeight="1" x14ac:dyDescent="0.3">
      <c r="B569" s="207"/>
      <c r="C569" s="207"/>
      <c r="D569" s="207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</row>
    <row r="570" spans="2:16" ht="13.5" customHeight="1" x14ac:dyDescent="0.3">
      <c r="B570" s="207"/>
      <c r="C570" s="207"/>
      <c r="D570" s="207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</row>
    <row r="571" spans="2:16" ht="13.5" customHeight="1" x14ac:dyDescent="0.3">
      <c r="B571" s="207"/>
      <c r="C571" s="207"/>
      <c r="D571" s="207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</row>
    <row r="572" spans="2:16" ht="13.5" customHeight="1" x14ac:dyDescent="0.3">
      <c r="B572" s="207"/>
      <c r="C572" s="207"/>
      <c r="D572" s="207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</row>
    <row r="573" spans="2:16" ht="13.5" customHeight="1" x14ac:dyDescent="0.3">
      <c r="B573" s="207"/>
      <c r="C573" s="207"/>
      <c r="D573" s="207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</row>
    <row r="574" spans="2:16" ht="13.5" customHeight="1" x14ac:dyDescent="0.3">
      <c r="B574" s="207"/>
      <c r="C574" s="207"/>
      <c r="D574" s="207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</row>
    <row r="575" spans="2:16" ht="13.5" customHeight="1" x14ac:dyDescent="0.3">
      <c r="B575" s="207"/>
      <c r="C575" s="207"/>
      <c r="D575" s="207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</row>
    <row r="576" spans="2:16" ht="13.5" customHeight="1" x14ac:dyDescent="0.3">
      <c r="B576" s="207"/>
      <c r="C576" s="207"/>
      <c r="D576" s="207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</row>
    <row r="577" spans="2:16" ht="13.5" customHeight="1" x14ac:dyDescent="0.3">
      <c r="B577" s="207"/>
      <c r="C577" s="207"/>
      <c r="D577" s="207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</row>
    <row r="578" spans="2:16" ht="13.5" customHeight="1" x14ac:dyDescent="0.3">
      <c r="B578" s="207"/>
      <c r="C578" s="207"/>
      <c r="D578" s="207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</row>
    <row r="579" spans="2:16" ht="13.5" customHeight="1" x14ac:dyDescent="0.3">
      <c r="B579" s="207"/>
      <c r="C579" s="207"/>
      <c r="D579" s="207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</row>
    <row r="580" spans="2:16" ht="13.5" customHeight="1" x14ac:dyDescent="0.3">
      <c r="B580" s="207"/>
      <c r="C580" s="207"/>
      <c r="D580" s="207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</row>
    <row r="581" spans="2:16" ht="13.5" customHeight="1" x14ac:dyDescent="0.3">
      <c r="B581" s="207"/>
      <c r="C581" s="207"/>
      <c r="D581" s="207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</row>
    <row r="582" spans="2:16" ht="13.5" customHeight="1" x14ac:dyDescent="0.3">
      <c r="B582" s="207"/>
      <c r="C582" s="207"/>
      <c r="D582" s="207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</row>
    <row r="583" spans="2:16" ht="13.5" customHeight="1" x14ac:dyDescent="0.3">
      <c r="B583" s="207"/>
      <c r="C583" s="207"/>
      <c r="D583" s="207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</row>
    <row r="584" spans="2:16" ht="13.5" customHeight="1" x14ac:dyDescent="0.3">
      <c r="B584" s="207"/>
      <c r="C584" s="207"/>
      <c r="D584" s="207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</row>
    <row r="585" spans="2:16" ht="13.5" customHeight="1" x14ac:dyDescent="0.3">
      <c r="B585" s="207"/>
      <c r="C585" s="207"/>
      <c r="D585" s="207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</row>
    <row r="586" spans="2:16" ht="13.5" customHeight="1" x14ac:dyDescent="0.3">
      <c r="B586" s="207"/>
      <c r="C586" s="207"/>
      <c r="D586" s="207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</row>
    <row r="587" spans="2:16" ht="13.5" customHeight="1" x14ac:dyDescent="0.3">
      <c r="B587" s="207"/>
      <c r="C587" s="207"/>
      <c r="D587" s="207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</row>
    <row r="588" spans="2:16" ht="13.5" customHeight="1" x14ac:dyDescent="0.3">
      <c r="B588" s="207"/>
      <c r="C588" s="207"/>
      <c r="D588" s="207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</row>
    <row r="589" spans="2:16" ht="13.5" customHeight="1" x14ac:dyDescent="0.3">
      <c r="B589" s="207"/>
      <c r="C589" s="207"/>
      <c r="D589" s="207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</row>
    <row r="590" spans="2:16" ht="13.5" customHeight="1" x14ac:dyDescent="0.3">
      <c r="B590" s="207"/>
      <c r="C590" s="207"/>
      <c r="D590" s="207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</row>
    <row r="591" spans="2:16" ht="13.5" customHeight="1" x14ac:dyDescent="0.3">
      <c r="B591" s="207"/>
      <c r="C591" s="207"/>
      <c r="D591" s="207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</row>
    <row r="592" spans="2:16" ht="13.5" customHeight="1" x14ac:dyDescent="0.3">
      <c r="B592" s="207"/>
      <c r="C592" s="207"/>
      <c r="D592" s="207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</row>
    <row r="593" spans="2:16" ht="13.5" customHeight="1" x14ac:dyDescent="0.3">
      <c r="B593" s="207"/>
      <c r="C593" s="207"/>
      <c r="D593" s="207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</row>
    <row r="594" spans="2:16" ht="13.5" customHeight="1" x14ac:dyDescent="0.3">
      <c r="B594" s="207"/>
      <c r="C594" s="207"/>
      <c r="D594" s="207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</row>
    <row r="595" spans="2:16" ht="13.5" customHeight="1" x14ac:dyDescent="0.3">
      <c r="B595" s="207"/>
      <c r="C595" s="207"/>
      <c r="D595" s="207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</row>
    <row r="596" spans="2:16" ht="13.5" customHeight="1" x14ac:dyDescent="0.3">
      <c r="B596" s="207"/>
      <c r="C596" s="207"/>
      <c r="D596" s="207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</row>
    <row r="597" spans="2:16" ht="13.5" customHeight="1" x14ac:dyDescent="0.3">
      <c r="B597" s="207"/>
      <c r="C597" s="207"/>
      <c r="D597" s="207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</row>
    <row r="598" spans="2:16" ht="13.5" customHeight="1" x14ac:dyDescent="0.3">
      <c r="B598" s="207"/>
      <c r="C598" s="207"/>
      <c r="D598" s="207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</row>
    <row r="599" spans="2:16" ht="13.5" customHeight="1" x14ac:dyDescent="0.3">
      <c r="B599" s="207"/>
      <c r="C599" s="207"/>
      <c r="D599" s="207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</row>
    <row r="600" spans="2:16" ht="13.5" customHeight="1" x14ac:dyDescent="0.3">
      <c r="B600" s="207"/>
      <c r="C600" s="207"/>
      <c r="D600" s="207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</row>
    <row r="601" spans="2:16" ht="13.5" customHeight="1" x14ac:dyDescent="0.3">
      <c r="B601" s="207"/>
      <c r="C601" s="207"/>
      <c r="D601" s="207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</row>
    <row r="602" spans="2:16" ht="13.5" customHeight="1" x14ac:dyDescent="0.3">
      <c r="B602" s="207"/>
      <c r="C602" s="207"/>
      <c r="D602" s="207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</row>
    <row r="603" spans="2:16" ht="13.5" customHeight="1" x14ac:dyDescent="0.3">
      <c r="B603" s="207"/>
      <c r="C603" s="207"/>
      <c r="D603" s="207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</row>
    <row r="604" spans="2:16" ht="13.5" customHeight="1" x14ac:dyDescent="0.3">
      <c r="B604" s="207"/>
      <c r="C604" s="207"/>
      <c r="D604" s="207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</row>
    <row r="605" spans="2:16" ht="13.5" customHeight="1" x14ac:dyDescent="0.3">
      <c r="B605" s="207"/>
      <c r="C605" s="207"/>
      <c r="D605" s="207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</row>
    <row r="606" spans="2:16" ht="13.5" customHeight="1" x14ac:dyDescent="0.3">
      <c r="B606" s="207"/>
      <c r="C606" s="207"/>
      <c r="D606" s="207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</row>
    <row r="607" spans="2:16" ht="13.5" customHeight="1" x14ac:dyDescent="0.3">
      <c r="B607" s="207"/>
      <c r="C607" s="207"/>
      <c r="D607" s="207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</row>
    <row r="608" spans="2:16" ht="13.5" customHeight="1" x14ac:dyDescent="0.3">
      <c r="B608" s="207"/>
      <c r="C608" s="207"/>
      <c r="D608" s="207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</row>
    <row r="609" spans="2:16" ht="13.5" customHeight="1" x14ac:dyDescent="0.3">
      <c r="B609" s="207"/>
      <c r="C609" s="207"/>
      <c r="D609" s="207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</row>
    <row r="610" spans="2:16" ht="13.5" customHeight="1" x14ac:dyDescent="0.3">
      <c r="B610" s="207"/>
      <c r="C610" s="207"/>
      <c r="D610" s="207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</row>
    <row r="611" spans="2:16" ht="13.5" customHeight="1" x14ac:dyDescent="0.3">
      <c r="B611" s="207"/>
      <c r="C611" s="207"/>
      <c r="D611" s="207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</row>
    <row r="612" spans="2:16" ht="13.5" customHeight="1" x14ac:dyDescent="0.3">
      <c r="B612" s="207"/>
      <c r="C612" s="207"/>
      <c r="D612" s="207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</row>
    <row r="613" spans="2:16" ht="13.5" customHeight="1" x14ac:dyDescent="0.3">
      <c r="B613" s="207"/>
      <c r="C613" s="207"/>
      <c r="D613" s="207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</row>
    <row r="614" spans="2:16" ht="13.5" customHeight="1" x14ac:dyDescent="0.3">
      <c r="B614" s="207"/>
      <c r="C614" s="207"/>
      <c r="D614" s="207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</row>
    <row r="615" spans="2:16" ht="13.5" customHeight="1" x14ac:dyDescent="0.3">
      <c r="B615" s="207"/>
      <c r="C615" s="207"/>
      <c r="D615" s="207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</row>
    <row r="616" spans="2:16" ht="13.5" customHeight="1" x14ac:dyDescent="0.3">
      <c r="B616" s="207"/>
      <c r="C616" s="207"/>
      <c r="D616" s="207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</row>
    <row r="617" spans="2:16" ht="13.5" customHeight="1" x14ac:dyDescent="0.3">
      <c r="B617" s="207"/>
      <c r="C617" s="207"/>
      <c r="D617" s="207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</row>
    <row r="618" spans="2:16" ht="13.5" customHeight="1" x14ac:dyDescent="0.3">
      <c r="B618" s="207"/>
      <c r="C618" s="207"/>
      <c r="D618" s="207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</row>
    <row r="619" spans="2:16" ht="13.5" customHeight="1" x14ac:dyDescent="0.3">
      <c r="B619" s="207"/>
      <c r="C619" s="207"/>
      <c r="D619" s="207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</row>
    <row r="620" spans="2:16" ht="13.5" customHeight="1" x14ac:dyDescent="0.3">
      <c r="B620" s="207"/>
      <c r="C620" s="207"/>
      <c r="D620" s="207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</row>
    <row r="621" spans="2:16" ht="13.5" customHeight="1" x14ac:dyDescent="0.3">
      <c r="B621" s="207"/>
      <c r="C621" s="207"/>
      <c r="D621" s="207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</row>
    <row r="622" spans="2:16" ht="13.5" customHeight="1" x14ac:dyDescent="0.3">
      <c r="B622" s="207"/>
      <c r="C622" s="207"/>
      <c r="D622" s="207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</row>
    <row r="623" spans="2:16" ht="13.5" customHeight="1" x14ac:dyDescent="0.3">
      <c r="B623" s="207"/>
      <c r="C623" s="207"/>
      <c r="D623" s="207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</row>
    <row r="624" spans="2:16" ht="13.5" customHeight="1" x14ac:dyDescent="0.3">
      <c r="B624" s="207"/>
      <c r="C624" s="207"/>
      <c r="D624" s="207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</row>
    <row r="625" spans="2:16" ht="13.5" customHeight="1" x14ac:dyDescent="0.3">
      <c r="B625" s="207"/>
      <c r="C625" s="207"/>
      <c r="D625" s="207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</row>
    <row r="626" spans="2:16" ht="13.5" customHeight="1" x14ac:dyDescent="0.3">
      <c r="B626" s="207"/>
      <c r="C626" s="207"/>
      <c r="D626" s="207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</row>
    <row r="627" spans="2:16" ht="13.5" customHeight="1" x14ac:dyDescent="0.3">
      <c r="B627" s="207"/>
      <c r="C627" s="207"/>
      <c r="D627" s="207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</row>
    <row r="628" spans="2:16" ht="13.5" customHeight="1" x14ac:dyDescent="0.3">
      <c r="B628" s="207"/>
      <c r="C628" s="207"/>
      <c r="D628" s="207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</row>
    <row r="629" spans="2:16" ht="13.5" customHeight="1" x14ac:dyDescent="0.3">
      <c r="B629" s="207"/>
      <c r="C629" s="207"/>
      <c r="D629" s="207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</row>
    <row r="630" spans="2:16" ht="13.5" customHeight="1" x14ac:dyDescent="0.3">
      <c r="B630" s="207"/>
      <c r="C630" s="207"/>
      <c r="D630" s="207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</row>
    <row r="631" spans="2:16" ht="13.5" customHeight="1" x14ac:dyDescent="0.3">
      <c r="B631" s="207"/>
      <c r="C631" s="207"/>
      <c r="D631" s="207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</row>
    <row r="632" spans="2:16" ht="13.5" customHeight="1" x14ac:dyDescent="0.3">
      <c r="B632" s="207"/>
      <c r="C632" s="207"/>
      <c r="D632" s="207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</row>
    <row r="633" spans="2:16" ht="13.5" customHeight="1" x14ac:dyDescent="0.3">
      <c r="B633" s="207"/>
      <c r="C633" s="207"/>
      <c r="D633" s="207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</row>
    <row r="634" spans="2:16" ht="13.5" customHeight="1" x14ac:dyDescent="0.3">
      <c r="B634" s="207"/>
      <c r="C634" s="207"/>
      <c r="D634" s="207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</row>
    <row r="635" spans="2:16" ht="13.5" customHeight="1" x14ac:dyDescent="0.3">
      <c r="B635" s="207"/>
      <c r="C635" s="207"/>
      <c r="D635" s="207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</row>
    <row r="636" spans="2:16" ht="13.5" customHeight="1" x14ac:dyDescent="0.3">
      <c r="B636" s="207"/>
      <c r="C636" s="207"/>
      <c r="D636" s="207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</row>
    <row r="637" spans="2:16" ht="13.5" customHeight="1" x14ac:dyDescent="0.3">
      <c r="B637" s="207"/>
      <c r="C637" s="207"/>
      <c r="D637" s="207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</row>
    <row r="638" spans="2:16" ht="13.5" customHeight="1" x14ac:dyDescent="0.3">
      <c r="B638" s="207"/>
      <c r="C638" s="207"/>
      <c r="D638" s="207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</row>
    <row r="639" spans="2:16" ht="13.5" customHeight="1" x14ac:dyDescent="0.3">
      <c r="B639" s="207"/>
      <c r="C639" s="207"/>
      <c r="D639" s="207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</row>
    <row r="640" spans="2:16" ht="13.5" customHeight="1" x14ac:dyDescent="0.3">
      <c r="B640" s="207"/>
      <c r="C640" s="207"/>
      <c r="D640" s="207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</row>
    <row r="641" spans="2:16" ht="13.5" customHeight="1" x14ac:dyDescent="0.3">
      <c r="B641" s="207"/>
      <c r="C641" s="207"/>
      <c r="D641" s="207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</row>
    <row r="642" spans="2:16" ht="13.5" customHeight="1" x14ac:dyDescent="0.3">
      <c r="B642" s="207"/>
      <c r="C642" s="207"/>
      <c r="D642" s="207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</row>
    <row r="643" spans="2:16" ht="13.5" customHeight="1" x14ac:dyDescent="0.3">
      <c r="B643" s="207"/>
      <c r="C643" s="207"/>
      <c r="D643" s="207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</row>
    <row r="644" spans="2:16" ht="13.5" customHeight="1" x14ac:dyDescent="0.3">
      <c r="B644" s="207"/>
      <c r="C644" s="207"/>
      <c r="D644" s="207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</row>
    <row r="645" spans="2:16" ht="13.5" customHeight="1" x14ac:dyDescent="0.3">
      <c r="B645" s="207"/>
      <c r="C645" s="207"/>
      <c r="D645" s="207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</row>
    <row r="646" spans="2:16" ht="13.5" customHeight="1" x14ac:dyDescent="0.3">
      <c r="B646" s="207"/>
      <c r="C646" s="207"/>
      <c r="D646" s="207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</row>
    <row r="647" spans="2:16" ht="13.5" customHeight="1" x14ac:dyDescent="0.3">
      <c r="B647" s="207"/>
      <c r="C647" s="207"/>
      <c r="D647" s="207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</row>
    <row r="648" spans="2:16" ht="13.5" customHeight="1" x14ac:dyDescent="0.3">
      <c r="B648" s="207"/>
      <c r="C648" s="207"/>
      <c r="D648" s="207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</row>
    <row r="649" spans="2:16" ht="13.5" customHeight="1" x14ac:dyDescent="0.3">
      <c r="B649" s="207"/>
      <c r="C649" s="207"/>
      <c r="D649" s="207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</row>
    <row r="650" spans="2:16" ht="13.5" customHeight="1" x14ac:dyDescent="0.3">
      <c r="B650" s="207"/>
      <c r="C650" s="207"/>
      <c r="D650" s="207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</row>
    <row r="651" spans="2:16" ht="13.5" customHeight="1" x14ac:dyDescent="0.3">
      <c r="B651" s="207"/>
      <c r="C651" s="207"/>
      <c r="D651" s="207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</row>
    <row r="652" spans="2:16" ht="13.5" customHeight="1" x14ac:dyDescent="0.3">
      <c r="B652" s="207"/>
      <c r="C652" s="207"/>
      <c r="D652" s="207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</row>
    <row r="653" spans="2:16" ht="13.5" customHeight="1" x14ac:dyDescent="0.3">
      <c r="B653" s="207"/>
      <c r="C653" s="207"/>
      <c r="D653" s="207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</row>
    <row r="654" spans="2:16" ht="13.5" customHeight="1" x14ac:dyDescent="0.3">
      <c r="B654" s="207"/>
      <c r="C654" s="207"/>
      <c r="D654" s="207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</row>
    <row r="655" spans="2:16" ht="13.5" customHeight="1" x14ac:dyDescent="0.3">
      <c r="B655" s="207"/>
      <c r="C655" s="207"/>
      <c r="D655" s="207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</row>
    <row r="656" spans="2:16" ht="13.5" customHeight="1" x14ac:dyDescent="0.3">
      <c r="B656" s="207"/>
      <c r="C656" s="207"/>
      <c r="D656" s="207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</row>
    <row r="657" spans="2:16" ht="13.5" customHeight="1" x14ac:dyDescent="0.3">
      <c r="B657" s="207"/>
      <c r="C657" s="207"/>
      <c r="D657" s="207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</row>
    <row r="658" spans="2:16" ht="13.5" customHeight="1" x14ac:dyDescent="0.3">
      <c r="B658" s="207"/>
      <c r="C658" s="207"/>
      <c r="D658" s="207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</row>
    <row r="659" spans="2:16" ht="13.5" customHeight="1" x14ac:dyDescent="0.3">
      <c r="B659" s="207"/>
      <c r="C659" s="207"/>
      <c r="D659" s="207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</row>
    <row r="660" spans="2:16" ht="13.5" customHeight="1" x14ac:dyDescent="0.3">
      <c r="B660" s="207"/>
      <c r="C660" s="207"/>
      <c r="D660" s="207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</row>
    <row r="661" spans="2:16" ht="13.5" customHeight="1" x14ac:dyDescent="0.3">
      <c r="B661" s="207"/>
      <c r="C661" s="207"/>
      <c r="D661" s="207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</row>
    <row r="662" spans="2:16" ht="13.5" customHeight="1" x14ac:dyDescent="0.3">
      <c r="B662" s="207"/>
      <c r="C662" s="207"/>
      <c r="D662" s="207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</row>
    <row r="663" spans="2:16" ht="13.5" customHeight="1" x14ac:dyDescent="0.3">
      <c r="B663" s="207"/>
      <c r="C663" s="207"/>
      <c r="D663" s="207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</row>
    <row r="664" spans="2:16" ht="13.5" customHeight="1" x14ac:dyDescent="0.3">
      <c r="B664" s="207"/>
      <c r="C664" s="207"/>
      <c r="D664" s="207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</row>
    <row r="665" spans="2:16" ht="13.5" customHeight="1" x14ac:dyDescent="0.3">
      <c r="B665" s="207"/>
      <c r="C665" s="207"/>
      <c r="D665" s="207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</row>
    <row r="666" spans="2:16" ht="13.5" customHeight="1" x14ac:dyDescent="0.3">
      <c r="B666" s="207"/>
      <c r="C666" s="207"/>
      <c r="D666" s="207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</row>
    <row r="667" spans="2:16" ht="13.5" customHeight="1" x14ac:dyDescent="0.3">
      <c r="B667" s="207"/>
      <c r="C667" s="207"/>
      <c r="D667" s="207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</row>
    <row r="668" spans="2:16" ht="13.5" customHeight="1" x14ac:dyDescent="0.3">
      <c r="B668" s="207"/>
      <c r="C668" s="207"/>
      <c r="D668" s="207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</row>
    <row r="669" spans="2:16" ht="13.5" customHeight="1" x14ac:dyDescent="0.3">
      <c r="B669" s="207"/>
      <c r="C669" s="207"/>
      <c r="D669" s="207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</row>
    <row r="670" spans="2:16" ht="13.5" customHeight="1" x14ac:dyDescent="0.3">
      <c r="B670" s="207"/>
      <c r="C670" s="207"/>
      <c r="D670" s="207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</row>
    <row r="671" spans="2:16" ht="13.5" customHeight="1" x14ac:dyDescent="0.3">
      <c r="B671" s="207"/>
      <c r="C671" s="207"/>
      <c r="D671" s="207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</row>
    <row r="672" spans="2:16" ht="13.5" customHeight="1" x14ac:dyDescent="0.3">
      <c r="B672" s="207"/>
      <c r="C672" s="207"/>
      <c r="D672" s="207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</row>
    <row r="673" spans="2:16" ht="13.5" customHeight="1" x14ac:dyDescent="0.3">
      <c r="B673" s="207"/>
      <c r="C673" s="207"/>
      <c r="D673" s="207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</row>
    <row r="674" spans="2:16" ht="13.5" customHeight="1" x14ac:dyDescent="0.3">
      <c r="B674" s="207"/>
      <c r="C674" s="207"/>
      <c r="D674" s="207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</row>
    <row r="675" spans="2:16" ht="13.5" customHeight="1" x14ac:dyDescent="0.3">
      <c r="B675" s="207"/>
      <c r="C675" s="207"/>
      <c r="D675" s="207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</row>
    <row r="676" spans="2:16" ht="13.5" customHeight="1" x14ac:dyDescent="0.3">
      <c r="B676" s="207"/>
      <c r="C676" s="207"/>
      <c r="D676" s="207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</row>
    <row r="677" spans="2:16" ht="13.5" customHeight="1" x14ac:dyDescent="0.3">
      <c r="B677" s="207"/>
      <c r="C677" s="207"/>
      <c r="D677" s="207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</row>
    <row r="678" spans="2:16" ht="13.5" customHeight="1" x14ac:dyDescent="0.3">
      <c r="B678" s="207"/>
      <c r="C678" s="207"/>
      <c r="D678" s="207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</row>
    <row r="679" spans="2:16" ht="13.5" customHeight="1" x14ac:dyDescent="0.3">
      <c r="B679" s="207"/>
      <c r="C679" s="207"/>
      <c r="D679" s="207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</row>
    <row r="680" spans="2:16" ht="13.5" customHeight="1" x14ac:dyDescent="0.3">
      <c r="B680" s="207"/>
      <c r="C680" s="207"/>
      <c r="D680" s="207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</row>
    <row r="681" spans="2:16" ht="13.5" customHeight="1" x14ac:dyDescent="0.3">
      <c r="B681" s="207"/>
      <c r="C681" s="207"/>
      <c r="D681" s="207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</row>
    <row r="682" spans="2:16" ht="13.5" customHeight="1" x14ac:dyDescent="0.3">
      <c r="B682" s="207"/>
      <c r="C682" s="207"/>
      <c r="D682" s="207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</row>
    <row r="683" spans="2:16" ht="13.5" customHeight="1" x14ac:dyDescent="0.3">
      <c r="B683" s="207"/>
      <c r="C683" s="207"/>
      <c r="D683" s="207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</row>
    <row r="684" spans="2:16" ht="13.5" customHeight="1" x14ac:dyDescent="0.3">
      <c r="B684" s="207"/>
      <c r="C684" s="207"/>
      <c r="D684" s="207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</row>
    <row r="685" spans="2:16" ht="13.5" customHeight="1" x14ac:dyDescent="0.3">
      <c r="B685" s="207"/>
      <c r="C685" s="207"/>
      <c r="D685" s="207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</row>
    <row r="686" spans="2:16" ht="13.5" customHeight="1" x14ac:dyDescent="0.3">
      <c r="B686" s="207"/>
      <c r="C686" s="207"/>
      <c r="D686" s="207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</row>
    <row r="687" spans="2:16" ht="13.5" customHeight="1" x14ac:dyDescent="0.3">
      <c r="B687" s="207"/>
      <c r="C687" s="207"/>
      <c r="D687" s="207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</row>
    <row r="688" spans="2:16" ht="13.5" customHeight="1" x14ac:dyDescent="0.3">
      <c r="B688" s="207"/>
      <c r="C688" s="207"/>
      <c r="D688" s="207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</row>
    <row r="689" spans="2:16" ht="13.5" customHeight="1" x14ac:dyDescent="0.3">
      <c r="B689" s="207"/>
      <c r="C689" s="207"/>
      <c r="D689" s="207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</row>
    <row r="690" spans="2:16" ht="13.5" customHeight="1" x14ac:dyDescent="0.3">
      <c r="B690" s="207"/>
      <c r="C690" s="207"/>
      <c r="D690" s="207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</row>
    <row r="691" spans="2:16" ht="13.5" customHeight="1" x14ac:dyDescent="0.3">
      <c r="B691" s="207"/>
      <c r="C691" s="207"/>
      <c r="D691" s="207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</row>
    <row r="692" spans="2:16" ht="13.5" customHeight="1" x14ac:dyDescent="0.3">
      <c r="B692" s="207"/>
      <c r="C692" s="207"/>
      <c r="D692" s="207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</row>
    <row r="693" spans="2:16" ht="13.5" customHeight="1" x14ac:dyDescent="0.3">
      <c r="B693" s="207"/>
      <c r="C693" s="207"/>
      <c r="D693" s="207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</row>
    <row r="694" spans="2:16" ht="13.5" customHeight="1" x14ac:dyDescent="0.3">
      <c r="B694" s="207"/>
      <c r="C694" s="207"/>
      <c r="D694" s="207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</row>
    <row r="695" spans="2:16" ht="13.5" customHeight="1" x14ac:dyDescent="0.3">
      <c r="B695" s="207"/>
      <c r="C695" s="207"/>
      <c r="D695" s="207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</row>
    <row r="696" spans="2:16" ht="13.5" customHeight="1" x14ac:dyDescent="0.3">
      <c r="B696" s="207"/>
      <c r="C696" s="207"/>
      <c r="D696" s="207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</row>
    <row r="697" spans="2:16" ht="13.5" customHeight="1" x14ac:dyDescent="0.3">
      <c r="B697" s="207"/>
      <c r="C697" s="207"/>
      <c r="D697" s="207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</row>
    <row r="698" spans="2:16" ht="13.5" customHeight="1" x14ac:dyDescent="0.3">
      <c r="B698" s="207"/>
      <c r="C698" s="207"/>
      <c r="D698" s="207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</row>
    <row r="699" spans="2:16" ht="13.5" customHeight="1" x14ac:dyDescent="0.3">
      <c r="B699" s="207"/>
      <c r="C699" s="207"/>
      <c r="D699" s="207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</row>
    <row r="700" spans="2:16" ht="13.5" customHeight="1" x14ac:dyDescent="0.3">
      <c r="B700" s="207"/>
      <c r="C700" s="207"/>
      <c r="D700" s="207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</row>
    <row r="701" spans="2:16" ht="13.5" customHeight="1" x14ac:dyDescent="0.3">
      <c r="B701" s="207"/>
      <c r="C701" s="207"/>
      <c r="D701" s="207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</row>
    <row r="702" spans="2:16" ht="13.5" customHeight="1" x14ac:dyDescent="0.3">
      <c r="B702" s="207"/>
      <c r="C702" s="207"/>
      <c r="D702" s="207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</row>
    <row r="703" spans="2:16" ht="13.5" customHeight="1" x14ac:dyDescent="0.3">
      <c r="B703" s="207"/>
      <c r="C703" s="207"/>
      <c r="D703" s="207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</row>
    <row r="704" spans="2:16" ht="13.5" customHeight="1" x14ac:dyDescent="0.3">
      <c r="B704" s="207"/>
      <c r="C704" s="207"/>
      <c r="D704" s="207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</row>
    <row r="705" spans="2:16" ht="13.5" customHeight="1" x14ac:dyDescent="0.3">
      <c r="B705" s="207"/>
      <c r="C705" s="207"/>
      <c r="D705" s="207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</row>
    <row r="706" spans="2:16" ht="13.5" customHeight="1" x14ac:dyDescent="0.3">
      <c r="B706" s="207"/>
      <c r="C706" s="207"/>
      <c r="D706" s="207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</row>
    <row r="707" spans="2:16" ht="13.5" customHeight="1" x14ac:dyDescent="0.3">
      <c r="B707" s="207"/>
      <c r="C707" s="207"/>
      <c r="D707" s="207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</row>
    <row r="708" spans="2:16" ht="13.5" customHeight="1" x14ac:dyDescent="0.3">
      <c r="B708" s="207"/>
      <c r="C708" s="207"/>
      <c r="D708" s="207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</row>
    <row r="709" spans="2:16" ht="13.5" customHeight="1" x14ac:dyDescent="0.3">
      <c r="B709" s="207"/>
      <c r="C709" s="207"/>
      <c r="D709" s="207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</row>
    <row r="710" spans="2:16" ht="13.5" customHeight="1" x14ac:dyDescent="0.3">
      <c r="B710" s="207"/>
      <c r="C710" s="207"/>
      <c r="D710" s="207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</row>
    <row r="711" spans="2:16" ht="13.5" customHeight="1" x14ac:dyDescent="0.3">
      <c r="B711" s="207"/>
      <c r="C711" s="207"/>
      <c r="D711" s="207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</row>
    <row r="712" spans="2:16" ht="13.5" customHeight="1" x14ac:dyDescent="0.3">
      <c r="B712" s="207"/>
      <c r="C712" s="207"/>
      <c r="D712" s="207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</row>
    <row r="713" spans="2:16" ht="13.5" customHeight="1" x14ac:dyDescent="0.3">
      <c r="B713" s="207"/>
      <c r="C713" s="207"/>
      <c r="D713" s="207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</row>
    <row r="714" spans="2:16" ht="13.5" customHeight="1" x14ac:dyDescent="0.3">
      <c r="B714" s="207"/>
      <c r="C714" s="207"/>
      <c r="D714" s="207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</row>
    <row r="715" spans="2:16" ht="13.5" customHeight="1" x14ac:dyDescent="0.3">
      <c r="B715" s="207"/>
      <c r="C715" s="207"/>
      <c r="D715" s="207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</row>
    <row r="716" spans="2:16" ht="13.5" customHeight="1" x14ac:dyDescent="0.3">
      <c r="B716" s="207"/>
      <c r="C716" s="207"/>
      <c r="D716" s="207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</row>
    <row r="717" spans="2:16" ht="13.5" customHeight="1" x14ac:dyDescent="0.3">
      <c r="B717" s="207"/>
      <c r="C717" s="207"/>
      <c r="D717" s="207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</row>
    <row r="718" spans="2:16" ht="13.5" customHeight="1" x14ac:dyDescent="0.3">
      <c r="B718" s="207"/>
      <c r="C718" s="207"/>
      <c r="D718" s="207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</row>
    <row r="719" spans="2:16" ht="13.5" customHeight="1" x14ac:dyDescent="0.3">
      <c r="B719" s="207"/>
      <c r="C719" s="207"/>
      <c r="D719" s="207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</row>
    <row r="720" spans="2:16" ht="13.5" customHeight="1" x14ac:dyDescent="0.3">
      <c r="B720" s="207"/>
      <c r="C720" s="207"/>
      <c r="D720" s="207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</row>
    <row r="721" spans="2:16" ht="13.5" customHeight="1" x14ac:dyDescent="0.3">
      <c r="B721" s="207"/>
      <c r="C721" s="207"/>
      <c r="D721" s="207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</row>
    <row r="722" spans="2:16" ht="13.5" customHeight="1" x14ac:dyDescent="0.3">
      <c r="B722" s="207"/>
      <c r="C722" s="207"/>
      <c r="D722" s="207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</row>
    <row r="723" spans="2:16" ht="13.5" customHeight="1" x14ac:dyDescent="0.3">
      <c r="B723" s="207"/>
      <c r="C723" s="207"/>
      <c r="D723" s="207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</row>
    <row r="724" spans="2:16" ht="13.5" customHeight="1" x14ac:dyDescent="0.3">
      <c r="B724" s="207"/>
      <c r="C724" s="207"/>
      <c r="D724" s="207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</row>
    <row r="725" spans="2:16" ht="13.5" customHeight="1" x14ac:dyDescent="0.3">
      <c r="B725" s="207"/>
      <c r="C725" s="207"/>
      <c r="D725" s="207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</row>
    <row r="726" spans="2:16" ht="13.5" customHeight="1" x14ac:dyDescent="0.3">
      <c r="B726" s="207"/>
      <c r="C726" s="207"/>
      <c r="D726" s="207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</row>
    <row r="727" spans="2:16" ht="13.5" customHeight="1" x14ac:dyDescent="0.3">
      <c r="B727" s="207"/>
      <c r="C727" s="207"/>
      <c r="D727" s="207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</row>
    <row r="728" spans="2:16" ht="13.5" customHeight="1" x14ac:dyDescent="0.3">
      <c r="B728" s="207"/>
      <c r="C728" s="207"/>
      <c r="D728" s="207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</row>
    <row r="729" spans="2:16" ht="13.5" customHeight="1" x14ac:dyDescent="0.3">
      <c r="B729" s="207"/>
      <c r="C729" s="207"/>
      <c r="D729" s="207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</row>
    <row r="730" spans="2:16" ht="13.5" customHeight="1" x14ac:dyDescent="0.3">
      <c r="B730" s="207"/>
      <c r="C730" s="207"/>
      <c r="D730" s="207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</row>
    <row r="731" spans="2:16" ht="13.5" customHeight="1" x14ac:dyDescent="0.3">
      <c r="B731" s="207"/>
      <c r="C731" s="207"/>
      <c r="D731" s="207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</row>
    <row r="732" spans="2:16" ht="13.5" customHeight="1" x14ac:dyDescent="0.3">
      <c r="B732" s="207"/>
      <c r="C732" s="207"/>
      <c r="D732" s="207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</row>
    <row r="733" spans="2:16" ht="13.5" customHeight="1" x14ac:dyDescent="0.3">
      <c r="B733" s="207"/>
      <c r="C733" s="207"/>
      <c r="D733" s="207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</row>
    <row r="734" spans="2:16" ht="13.5" customHeight="1" x14ac:dyDescent="0.3">
      <c r="B734" s="207"/>
      <c r="C734" s="207"/>
      <c r="D734" s="207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</row>
    <row r="735" spans="2:16" ht="13.5" customHeight="1" x14ac:dyDescent="0.3">
      <c r="B735" s="207"/>
      <c r="C735" s="207"/>
      <c r="D735" s="207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</row>
    <row r="736" spans="2:16" ht="13.5" customHeight="1" x14ac:dyDescent="0.3">
      <c r="B736" s="207"/>
      <c r="C736" s="207"/>
      <c r="D736" s="207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</row>
    <row r="737" spans="2:16" ht="13.5" customHeight="1" x14ac:dyDescent="0.3">
      <c r="B737" s="207"/>
      <c r="C737" s="207"/>
      <c r="D737" s="207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</row>
    <row r="738" spans="2:16" ht="13.5" customHeight="1" x14ac:dyDescent="0.3">
      <c r="B738" s="207"/>
      <c r="C738" s="207"/>
      <c r="D738" s="207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</row>
    <row r="739" spans="2:16" ht="13.5" customHeight="1" x14ac:dyDescent="0.3">
      <c r="B739" s="207"/>
      <c r="C739" s="207"/>
      <c r="D739" s="207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</row>
    <row r="740" spans="2:16" ht="13.5" customHeight="1" x14ac:dyDescent="0.3">
      <c r="B740" s="207"/>
      <c r="C740" s="207"/>
      <c r="D740" s="207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</row>
    <row r="741" spans="2:16" ht="13.5" customHeight="1" x14ac:dyDescent="0.3">
      <c r="B741" s="207"/>
      <c r="C741" s="207"/>
      <c r="D741" s="207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</row>
    <row r="742" spans="2:16" ht="13.5" customHeight="1" x14ac:dyDescent="0.3">
      <c r="B742" s="207"/>
      <c r="C742" s="207"/>
      <c r="D742" s="207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</row>
    <row r="743" spans="2:16" ht="13.5" customHeight="1" x14ac:dyDescent="0.3">
      <c r="B743" s="207"/>
      <c r="C743" s="207"/>
      <c r="D743" s="207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</row>
    <row r="744" spans="2:16" ht="13.5" customHeight="1" x14ac:dyDescent="0.3">
      <c r="B744" s="207"/>
      <c r="C744" s="207"/>
      <c r="D744" s="207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</row>
    <row r="745" spans="2:16" ht="13.5" customHeight="1" x14ac:dyDescent="0.3">
      <c r="B745" s="207"/>
      <c r="C745" s="207"/>
      <c r="D745" s="207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</row>
    <row r="746" spans="2:16" ht="13.5" customHeight="1" x14ac:dyDescent="0.3">
      <c r="B746" s="207"/>
      <c r="C746" s="207"/>
      <c r="D746" s="207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</row>
    <row r="747" spans="2:16" ht="13.5" customHeight="1" x14ac:dyDescent="0.3">
      <c r="B747" s="207"/>
      <c r="C747" s="207"/>
      <c r="D747" s="207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</row>
    <row r="748" spans="2:16" ht="13.5" customHeight="1" x14ac:dyDescent="0.3">
      <c r="B748" s="207"/>
      <c r="C748" s="207"/>
      <c r="D748" s="207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</row>
    <row r="749" spans="2:16" ht="13.5" customHeight="1" x14ac:dyDescent="0.3">
      <c r="B749" s="207"/>
      <c r="C749" s="207"/>
      <c r="D749" s="207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</row>
    <row r="750" spans="2:16" ht="13.5" customHeight="1" x14ac:dyDescent="0.3">
      <c r="B750" s="207"/>
      <c r="C750" s="207"/>
      <c r="D750" s="207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</row>
    <row r="751" spans="2:16" ht="13.5" customHeight="1" x14ac:dyDescent="0.3">
      <c r="B751" s="207"/>
      <c r="C751" s="207"/>
      <c r="D751" s="207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</row>
    <row r="752" spans="2:16" ht="13.5" customHeight="1" x14ac:dyDescent="0.3">
      <c r="B752" s="207"/>
      <c r="C752" s="207"/>
      <c r="D752" s="207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</row>
    <row r="753" spans="2:16" ht="13.5" customHeight="1" x14ac:dyDescent="0.3">
      <c r="B753" s="207"/>
      <c r="C753" s="207"/>
      <c r="D753" s="207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</row>
    <row r="754" spans="2:16" ht="13.5" customHeight="1" x14ac:dyDescent="0.3">
      <c r="B754" s="207"/>
      <c r="C754" s="207"/>
      <c r="D754" s="207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</row>
    <row r="755" spans="2:16" ht="13.5" customHeight="1" x14ac:dyDescent="0.3">
      <c r="B755" s="207"/>
      <c r="C755" s="207"/>
      <c r="D755" s="207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</row>
    <row r="756" spans="2:16" ht="13.5" customHeight="1" x14ac:dyDescent="0.3">
      <c r="B756" s="207"/>
      <c r="C756" s="207"/>
      <c r="D756" s="207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</row>
    <row r="757" spans="2:16" ht="13.5" customHeight="1" x14ac:dyDescent="0.3">
      <c r="B757" s="207"/>
      <c r="C757" s="207"/>
      <c r="D757" s="207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</row>
    <row r="758" spans="2:16" ht="13.5" customHeight="1" x14ac:dyDescent="0.3">
      <c r="B758" s="207"/>
      <c r="C758" s="207"/>
      <c r="D758" s="207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</row>
    <row r="759" spans="2:16" ht="13.5" customHeight="1" x14ac:dyDescent="0.3">
      <c r="B759" s="207"/>
      <c r="C759" s="207"/>
      <c r="D759" s="207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</row>
    <row r="760" spans="2:16" ht="13.5" customHeight="1" x14ac:dyDescent="0.3">
      <c r="B760" s="207"/>
      <c r="C760" s="207"/>
      <c r="D760" s="207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</row>
    <row r="761" spans="2:16" ht="13.5" customHeight="1" x14ac:dyDescent="0.3">
      <c r="B761" s="207"/>
      <c r="C761" s="207"/>
      <c r="D761" s="207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</row>
    <row r="762" spans="2:16" ht="13.5" customHeight="1" x14ac:dyDescent="0.3">
      <c r="B762" s="207"/>
      <c r="C762" s="207"/>
      <c r="D762" s="207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</row>
    <row r="763" spans="2:16" ht="13.5" customHeight="1" x14ac:dyDescent="0.3">
      <c r="B763" s="207"/>
      <c r="C763" s="207"/>
      <c r="D763" s="207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</row>
    <row r="764" spans="2:16" ht="13.5" customHeight="1" x14ac:dyDescent="0.3">
      <c r="B764" s="207"/>
      <c r="C764" s="207"/>
      <c r="D764" s="207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</row>
    <row r="765" spans="2:16" ht="13.5" customHeight="1" x14ac:dyDescent="0.3">
      <c r="B765" s="207"/>
      <c r="C765" s="207"/>
      <c r="D765" s="207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</row>
    <row r="766" spans="2:16" ht="13.5" customHeight="1" x14ac:dyDescent="0.3">
      <c r="B766" s="207"/>
      <c r="C766" s="207"/>
      <c r="D766" s="207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</row>
    <row r="767" spans="2:16" ht="13.5" customHeight="1" x14ac:dyDescent="0.3">
      <c r="B767" s="207"/>
      <c r="C767" s="207"/>
      <c r="D767" s="207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</row>
    <row r="768" spans="2:16" ht="13.5" customHeight="1" x14ac:dyDescent="0.3">
      <c r="B768" s="207"/>
      <c r="C768" s="207"/>
      <c r="D768" s="207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</row>
    <row r="769" spans="2:16" ht="13.5" customHeight="1" x14ac:dyDescent="0.3">
      <c r="B769" s="207"/>
      <c r="C769" s="207"/>
      <c r="D769" s="207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</row>
    <row r="770" spans="2:16" ht="13.5" customHeight="1" x14ac:dyDescent="0.3">
      <c r="B770" s="207"/>
      <c r="C770" s="207"/>
      <c r="D770" s="207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</row>
    <row r="771" spans="2:16" ht="13.5" customHeight="1" x14ac:dyDescent="0.3">
      <c r="B771" s="207"/>
      <c r="C771" s="207"/>
      <c r="D771" s="207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</row>
    <row r="772" spans="2:16" ht="13.5" customHeight="1" x14ac:dyDescent="0.3">
      <c r="B772" s="207"/>
      <c r="C772" s="207"/>
      <c r="D772" s="207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</row>
    <row r="773" spans="2:16" ht="13.5" customHeight="1" x14ac:dyDescent="0.3">
      <c r="B773" s="207"/>
      <c r="C773" s="207"/>
      <c r="D773" s="207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</row>
    <row r="774" spans="2:16" ht="13.5" customHeight="1" x14ac:dyDescent="0.3">
      <c r="B774" s="207"/>
      <c r="C774" s="207"/>
      <c r="D774" s="207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</row>
    <row r="775" spans="2:16" ht="13.5" customHeight="1" x14ac:dyDescent="0.3">
      <c r="B775" s="207"/>
      <c r="C775" s="207"/>
      <c r="D775" s="207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</row>
    <row r="776" spans="2:16" ht="13.5" customHeight="1" x14ac:dyDescent="0.3">
      <c r="B776" s="207"/>
      <c r="C776" s="207"/>
      <c r="D776" s="207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</row>
    <row r="777" spans="2:16" ht="13.5" customHeight="1" x14ac:dyDescent="0.3">
      <c r="B777" s="207"/>
      <c r="C777" s="207"/>
      <c r="D777" s="207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</row>
    <row r="778" spans="2:16" ht="13.5" customHeight="1" x14ac:dyDescent="0.3">
      <c r="B778" s="207"/>
      <c r="C778" s="207"/>
      <c r="D778" s="207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</row>
    <row r="779" spans="2:16" ht="13.5" customHeight="1" x14ac:dyDescent="0.3">
      <c r="B779" s="207"/>
      <c r="C779" s="207"/>
      <c r="D779" s="207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</row>
    <row r="780" spans="2:16" ht="13.5" customHeight="1" x14ac:dyDescent="0.3">
      <c r="B780" s="207"/>
      <c r="C780" s="207"/>
      <c r="D780" s="207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</row>
    <row r="781" spans="2:16" ht="13.5" customHeight="1" x14ac:dyDescent="0.3">
      <c r="B781" s="207"/>
      <c r="C781" s="207"/>
      <c r="D781" s="207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</row>
    <row r="782" spans="2:16" ht="13.5" customHeight="1" x14ac:dyDescent="0.3">
      <c r="B782" s="207"/>
      <c r="C782" s="207"/>
      <c r="D782" s="207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</row>
    <row r="783" spans="2:16" ht="13.5" customHeight="1" x14ac:dyDescent="0.3">
      <c r="B783" s="207"/>
      <c r="C783" s="207"/>
      <c r="D783" s="207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</row>
    <row r="784" spans="2:16" ht="13.5" customHeight="1" x14ac:dyDescent="0.3">
      <c r="B784" s="207"/>
      <c r="C784" s="207"/>
      <c r="D784" s="207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</row>
    <row r="785" spans="2:16" ht="13.5" customHeight="1" x14ac:dyDescent="0.3">
      <c r="B785" s="207"/>
      <c r="C785" s="207"/>
      <c r="D785" s="207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</row>
    <row r="786" spans="2:16" ht="13.5" customHeight="1" x14ac:dyDescent="0.3">
      <c r="B786" s="207"/>
      <c r="C786" s="207"/>
      <c r="D786" s="207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</row>
    <row r="787" spans="2:16" ht="13.5" customHeight="1" x14ac:dyDescent="0.3">
      <c r="B787" s="207"/>
      <c r="C787" s="207"/>
      <c r="D787" s="207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</row>
    <row r="788" spans="2:16" ht="13.5" customHeight="1" x14ac:dyDescent="0.3">
      <c r="B788" s="207"/>
      <c r="C788" s="207"/>
      <c r="D788" s="207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</row>
    <row r="789" spans="2:16" ht="13.5" customHeight="1" x14ac:dyDescent="0.3">
      <c r="B789" s="207"/>
      <c r="C789" s="207"/>
      <c r="D789" s="207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</row>
    <row r="790" spans="2:16" ht="13.5" customHeight="1" x14ac:dyDescent="0.3">
      <c r="B790" s="207"/>
      <c r="C790" s="207"/>
      <c r="D790" s="207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</row>
    <row r="791" spans="2:16" ht="13.5" customHeight="1" x14ac:dyDescent="0.3">
      <c r="B791" s="207"/>
      <c r="C791" s="207"/>
      <c r="D791" s="207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</row>
    <row r="792" spans="2:16" ht="13.5" customHeight="1" x14ac:dyDescent="0.3">
      <c r="B792" s="207"/>
      <c r="C792" s="207"/>
      <c r="D792" s="207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</row>
    <row r="793" spans="2:16" ht="13.5" customHeight="1" x14ac:dyDescent="0.3">
      <c r="B793" s="207"/>
      <c r="C793" s="207"/>
      <c r="D793" s="207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</row>
    <row r="794" spans="2:16" ht="13.5" customHeight="1" x14ac:dyDescent="0.3">
      <c r="B794" s="207"/>
      <c r="C794" s="207"/>
      <c r="D794" s="207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</row>
    <row r="795" spans="2:16" ht="13.5" customHeight="1" x14ac:dyDescent="0.3">
      <c r="B795" s="207"/>
      <c r="C795" s="207"/>
      <c r="D795" s="207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</row>
    <row r="796" spans="2:16" ht="13.5" customHeight="1" x14ac:dyDescent="0.3">
      <c r="B796" s="207"/>
      <c r="C796" s="207"/>
      <c r="D796" s="207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</row>
    <row r="797" spans="2:16" ht="13.5" customHeight="1" x14ac:dyDescent="0.3">
      <c r="B797" s="207"/>
      <c r="C797" s="207"/>
      <c r="D797" s="207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</row>
    <row r="798" spans="2:16" ht="13.5" customHeight="1" x14ac:dyDescent="0.3">
      <c r="B798" s="207"/>
      <c r="C798" s="207"/>
      <c r="D798" s="207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</row>
    <row r="799" spans="2:16" ht="13.5" customHeight="1" x14ac:dyDescent="0.3">
      <c r="B799" s="207"/>
      <c r="C799" s="207"/>
      <c r="D799" s="207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</row>
    <row r="800" spans="2:16" ht="13.5" customHeight="1" x14ac:dyDescent="0.3">
      <c r="B800" s="207"/>
      <c r="C800" s="207"/>
      <c r="D800" s="207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</row>
    <row r="801" spans="2:16" ht="13.5" customHeight="1" x14ac:dyDescent="0.3">
      <c r="B801" s="207"/>
      <c r="C801" s="207"/>
      <c r="D801" s="207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</row>
    <row r="802" spans="2:16" ht="13.5" customHeight="1" x14ac:dyDescent="0.3">
      <c r="B802" s="207"/>
      <c r="C802" s="207"/>
      <c r="D802" s="207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</row>
    <row r="803" spans="2:16" ht="13.5" customHeight="1" x14ac:dyDescent="0.3">
      <c r="B803" s="207"/>
      <c r="C803" s="207"/>
      <c r="D803" s="207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</row>
    <row r="804" spans="2:16" ht="13.5" customHeight="1" x14ac:dyDescent="0.3">
      <c r="B804" s="207"/>
      <c r="C804" s="207"/>
      <c r="D804" s="207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</row>
    <row r="805" spans="2:16" ht="13.5" customHeight="1" x14ac:dyDescent="0.3">
      <c r="B805" s="207"/>
      <c r="C805" s="207"/>
      <c r="D805" s="207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</row>
    <row r="806" spans="2:16" ht="13.5" customHeight="1" x14ac:dyDescent="0.3">
      <c r="B806" s="207"/>
      <c r="C806" s="207"/>
      <c r="D806" s="207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</row>
    <row r="807" spans="2:16" ht="13.5" customHeight="1" x14ac:dyDescent="0.3">
      <c r="B807" s="207"/>
      <c r="C807" s="207"/>
      <c r="D807" s="207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</row>
    <row r="808" spans="2:16" ht="13.5" customHeight="1" x14ac:dyDescent="0.3">
      <c r="B808" s="207"/>
      <c r="C808" s="207"/>
      <c r="D808" s="207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</row>
    <row r="809" spans="2:16" ht="13.5" customHeight="1" x14ac:dyDescent="0.3">
      <c r="B809" s="207"/>
      <c r="C809" s="207"/>
      <c r="D809" s="207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</row>
    <row r="810" spans="2:16" ht="13.5" customHeight="1" x14ac:dyDescent="0.3">
      <c r="B810" s="207"/>
      <c r="C810" s="207"/>
      <c r="D810" s="207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</row>
    <row r="811" spans="2:16" ht="13.5" customHeight="1" x14ac:dyDescent="0.3">
      <c r="B811" s="207"/>
      <c r="C811" s="207"/>
      <c r="D811" s="207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</row>
    <row r="812" spans="2:16" ht="13.5" customHeight="1" x14ac:dyDescent="0.3">
      <c r="B812" s="207"/>
      <c r="C812" s="207"/>
      <c r="D812" s="207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</row>
    <row r="813" spans="2:16" ht="13.5" customHeight="1" x14ac:dyDescent="0.3">
      <c r="B813" s="207"/>
      <c r="C813" s="207"/>
      <c r="D813" s="207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</row>
    <row r="814" spans="2:16" ht="13.5" customHeight="1" x14ac:dyDescent="0.3">
      <c r="B814" s="207"/>
      <c r="C814" s="207"/>
      <c r="D814" s="207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</row>
    <row r="815" spans="2:16" ht="13.5" customHeight="1" x14ac:dyDescent="0.3">
      <c r="B815" s="207"/>
      <c r="C815" s="207"/>
      <c r="D815" s="207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</row>
    <row r="816" spans="2:16" ht="13.5" customHeight="1" x14ac:dyDescent="0.3">
      <c r="B816" s="207"/>
      <c r="C816" s="207"/>
      <c r="D816" s="207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</row>
    <row r="817" spans="2:16" ht="13.5" customHeight="1" x14ac:dyDescent="0.3">
      <c r="B817" s="207"/>
      <c r="C817" s="207"/>
      <c r="D817" s="207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</row>
    <row r="818" spans="2:16" ht="13.5" customHeight="1" x14ac:dyDescent="0.3">
      <c r="B818" s="207"/>
      <c r="C818" s="207"/>
      <c r="D818" s="207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</row>
    <row r="819" spans="2:16" ht="13.5" customHeight="1" x14ac:dyDescent="0.3">
      <c r="B819" s="207"/>
      <c r="C819" s="207"/>
      <c r="D819" s="207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</row>
    <row r="820" spans="2:16" ht="13.5" customHeight="1" x14ac:dyDescent="0.3">
      <c r="B820" s="207"/>
      <c r="C820" s="207"/>
      <c r="D820" s="207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</row>
    <row r="821" spans="2:16" ht="13.5" customHeight="1" x14ac:dyDescent="0.3">
      <c r="B821" s="207"/>
      <c r="C821" s="207"/>
      <c r="D821" s="207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</row>
    <row r="822" spans="2:16" ht="13.5" customHeight="1" x14ac:dyDescent="0.3">
      <c r="B822" s="207"/>
      <c r="C822" s="207"/>
      <c r="D822" s="207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</row>
    <row r="823" spans="2:16" ht="13.5" customHeight="1" x14ac:dyDescent="0.3">
      <c r="B823" s="207"/>
      <c r="C823" s="207"/>
      <c r="D823" s="207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</row>
    <row r="824" spans="2:16" ht="13.5" customHeight="1" x14ac:dyDescent="0.3">
      <c r="B824" s="207"/>
      <c r="C824" s="207"/>
      <c r="D824" s="207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</row>
    <row r="825" spans="2:16" ht="13.5" customHeight="1" x14ac:dyDescent="0.3">
      <c r="B825" s="207"/>
      <c r="C825" s="207"/>
      <c r="D825" s="207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</row>
    <row r="826" spans="2:16" ht="13.5" customHeight="1" x14ac:dyDescent="0.3">
      <c r="B826" s="207"/>
      <c r="C826" s="207"/>
      <c r="D826" s="207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</row>
    <row r="827" spans="2:16" ht="13.5" customHeight="1" x14ac:dyDescent="0.3">
      <c r="B827" s="207"/>
      <c r="C827" s="207"/>
      <c r="D827" s="207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</row>
    <row r="828" spans="2:16" ht="13.5" customHeight="1" x14ac:dyDescent="0.3">
      <c r="B828" s="207"/>
      <c r="C828" s="207"/>
      <c r="D828" s="207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</row>
    <row r="829" spans="2:16" ht="13.5" customHeight="1" x14ac:dyDescent="0.3">
      <c r="B829" s="207"/>
      <c r="C829" s="207"/>
      <c r="D829" s="207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</row>
    <row r="830" spans="2:16" ht="13.5" customHeight="1" x14ac:dyDescent="0.3">
      <c r="B830" s="207"/>
      <c r="C830" s="207"/>
      <c r="D830" s="207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</row>
    <row r="831" spans="2:16" ht="13.5" customHeight="1" x14ac:dyDescent="0.3">
      <c r="B831" s="207"/>
      <c r="C831" s="207"/>
      <c r="D831" s="207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</row>
    <row r="832" spans="2:16" ht="13.5" customHeight="1" x14ac:dyDescent="0.3">
      <c r="B832" s="207"/>
      <c r="C832" s="207"/>
      <c r="D832" s="207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</row>
    <row r="833" spans="2:16" ht="13.5" customHeight="1" x14ac:dyDescent="0.3">
      <c r="B833" s="207"/>
      <c r="C833" s="207"/>
      <c r="D833" s="207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</row>
    <row r="834" spans="2:16" ht="13.5" customHeight="1" x14ac:dyDescent="0.3">
      <c r="B834" s="207"/>
      <c r="C834" s="207"/>
      <c r="D834" s="207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</row>
    <row r="835" spans="2:16" ht="13.5" customHeight="1" x14ac:dyDescent="0.3">
      <c r="B835" s="207"/>
      <c r="C835" s="207"/>
      <c r="D835" s="207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</row>
    <row r="836" spans="2:16" ht="13.5" customHeight="1" x14ac:dyDescent="0.3">
      <c r="B836" s="207"/>
      <c r="C836" s="207"/>
      <c r="D836" s="207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</row>
    <row r="837" spans="2:16" ht="13.5" customHeight="1" x14ac:dyDescent="0.3">
      <c r="B837" s="207"/>
      <c r="C837" s="207"/>
      <c r="D837" s="207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</row>
    <row r="838" spans="2:16" ht="13.5" customHeight="1" x14ac:dyDescent="0.3">
      <c r="B838" s="207"/>
      <c r="C838" s="207"/>
      <c r="D838" s="207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</row>
    <row r="839" spans="2:16" ht="13.5" customHeight="1" x14ac:dyDescent="0.3">
      <c r="B839" s="207"/>
      <c r="C839" s="207"/>
      <c r="D839" s="207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</row>
    <row r="840" spans="2:16" ht="13.5" customHeight="1" x14ac:dyDescent="0.3">
      <c r="B840" s="207"/>
      <c r="C840" s="207"/>
      <c r="D840" s="207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</row>
    <row r="841" spans="2:16" ht="13.5" customHeight="1" x14ac:dyDescent="0.3">
      <c r="B841" s="207"/>
      <c r="C841" s="207"/>
      <c r="D841" s="207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</row>
    <row r="842" spans="2:16" ht="13.5" customHeight="1" x14ac:dyDescent="0.3">
      <c r="B842" s="207"/>
      <c r="C842" s="207"/>
      <c r="D842" s="207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</row>
    <row r="843" spans="2:16" ht="13.5" customHeight="1" x14ac:dyDescent="0.3">
      <c r="B843" s="207"/>
      <c r="C843" s="207"/>
      <c r="D843" s="207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</row>
    <row r="844" spans="2:16" ht="13.5" customHeight="1" x14ac:dyDescent="0.3">
      <c r="B844" s="207"/>
      <c r="C844" s="207"/>
      <c r="D844" s="207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</row>
    <row r="845" spans="2:16" ht="13.5" customHeight="1" x14ac:dyDescent="0.3">
      <c r="B845" s="207"/>
      <c r="C845" s="207"/>
      <c r="D845" s="207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</row>
    <row r="846" spans="2:16" ht="13.5" customHeight="1" x14ac:dyDescent="0.3">
      <c r="B846" s="207"/>
      <c r="C846" s="207"/>
      <c r="D846" s="207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</row>
    <row r="847" spans="2:16" ht="13.5" customHeight="1" x14ac:dyDescent="0.3">
      <c r="B847" s="207"/>
      <c r="C847" s="207"/>
      <c r="D847" s="207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</row>
    <row r="848" spans="2:16" ht="13.5" customHeight="1" x14ac:dyDescent="0.3">
      <c r="B848" s="207"/>
      <c r="C848" s="207"/>
      <c r="D848" s="207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</row>
    <row r="849" spans="2:16" ht="13.5" customHeight="1" x14ac:dyDescent="0.3">
      <c r="B849" s="207"/>
      <c r="C849" s="207"/>
      <c r="D849" s="207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</row>
    <row r="850" spans="2:16" ht="13.5" customHeight="1" x14ac:dyDescent="0.3">
      <c r="B850" s="207"/>
      <c r="C850" s="207"/>
      <c r="D850" s="207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</row>
    <row r="851" spans="2:16" ht="13.5" customHeight="1" x14ac:dyDescent="0.3">
      <c r="B851" s="207"/>
      <c r="C851" s="207"/>
      <c r="D851" s="207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</row>
    <row r="852" spans="2:16" ht="13.5" customHeight="1" x14ac:dyDescent="0.3">
      <c r="B852" s="207"/>
      <c r="C852" s="207"/>
      <c r="D852" s="207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</row>
    <row r="853" spans="2:16" ht="13.5" customHeight="1" x14ac:dyDescent="0.3">
      <c r="B853" s="207"/>
      <c r="C853" s="207"/>
      <c r="D853" s="207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</row>
    <row r="854" spans="2:16" ht="13.5" customHeight="1" x14ac:dyDescent="0.3">
      <c r="B854" s="207"/>
      <c r="C854" s="207"/>
      <c r="D854" s="207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</row>
    <row r="855" spans="2:16" ht="13.5" customHeight="1" x14ac:dyDescent="0.3">
      <c r="B855" s="207"/>
      <c r="C855" s="207"/>
      <c r="D855" s="207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</row>
    <row r="856" spans="2:16" ht="13.5" customHeight="1" x14ac:dyDescent="0.3">
      <c r="B856" s="207"/>
      <c r="C856" s="207"/>
      <c r="D856" s="207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</row>
    <row r="857" spans="2:16" ht="13.5" customHeight="1" x14ac:dyDescent="0.3">
      <c r="B857" s="207"/>
      <c r="C857" s="207"/>
      <c r="D857" s="207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</row>
    <row r="858" spans="2:16" ht="13.5" customHeight="1" x14ac:dyDescent="0.3">
      <c r="B858" s="207"/>
      <c r="C858" s="207"/>
      <c r="D858" s="207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</row>
    <row r="859" spans="2:16" ht="13.5" customHeight="1" x14ac:dyDescent="0.3">
      <c r="B859" s="207"/>
      <c r="C859" s="207"/>
      <c r="D859" s="207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</row>
    <row r="860" spans="2:16" ht="13.5" customHeight="1" x14ac:dyDescent="0.3">
      <c r="B860" s="207"/>
      <c r="C860" s="207"/>
      <c r="D860" s="207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</row>
    <row r="861" spans="2:16" ht="13.5" customHeight="1" x14ac:dyDescent="0.3">
      <c r="B861" s="207"/>
      <c r="C861" s="207"/>
      <c r="D861" s="207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</row>
    <row r="862" spans="2:16" ht="13.5" customHeight="1" x14ac:dyDescent="0.3">
      <c r="B862" s="207"/>
      <c r="C862" s="207"/>
      <c r="D862" s="207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</row>
    <row r="863" spans="2:16" ht="13.5" customHeight="1" x14ac:dyDescent="0.3">
      <c r="B863" s="207"/>
      <c r="C863" s="207"/>
      <c r="D863" s="207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</row>
    <row r="864" spans="2:16" ht="13.5" customHeight="1" x14ac:dyDescent="0.3">
      <c r="B864" s="207"/>
      <c r="C864" s="207"/>
      <c r="D864" s="207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</row>
    <row r="865" spans="2:16" ht="13.5" customHeight="1" x14ac:dyDescent="0.3">
      <c r="B865" s="207"/>
      <c r="C865" s="207"/>
      <c r="D865" s="207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</row>
    <row r="866" spans="2:16" ht="13.5" customHeight="1" x14ac:dyDescent="0.3">
      <c r="B866" s="207"/>
      <c r="C866" s="207"/>
      <c r="D866" s="207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</row>
    <row r="867" spans="2:16" ht="13.5" customHeight="1" x14ac:dyDescent="0.3">
      <c r="B867" s="207"/>
      <c r="C867" s="207"/>
      <c r="D867" s="207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</row>
    <row r="868" spans="2:16" ht="13.5" customHeight="1" x14ac:dyDescent="0.3">
      <c r="B868" s="207"/>
      <c r="C868" s="207"/>
      <c r="D868" s="207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</row>
    <row r="869" spans="2:16" ht="13.5" customHeight="1" x14ac:dyDescent="0.3">
      <c r="B869" s="207"/>
      <c r="C869" s="207"/>
      <c r="D869" s="207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</row>
    <row r="870" spans="2:16" ht="13.5" customHeight="1" x14ac:dyDescent="0.3">
      <c r="B870" s="207"/>
      <c r="C870" s="207"/>
      <c r="D870" s="207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</row>
    <row r="871" spans="2:16" ht="13.5" customHeight="1" x14ac:dyDescent="0.3">
      <c r="B871" s="207"/>
      <c r="C871" s="207"/>
      <c r="D871" s="207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</row>
    <row r="872" spans="2:16" ht="13.5" customHeight="1" x14ac:dyDescent="0.3">
      <c r="B872" s="207"/>
      <c r="C872" s="207"/>
      <c r="D872" s="207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</row>
    <row r="873" spans="2:16" ht="13.5" customHeight="1" x14ac:dyDescent="0.3">
      <c r="B873" s="207"/>
      <c r="C873" s="207"/>
      <c r="D873" s="207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</row>
    <row r="874" spans="2:16" ht="13.5" customHeight="1" x14ac:dyDescent="0.3">
      <c r="B874" s="207"/>
      <c r="C874" s="207"/>
      <c r="D874" s="207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</row>
    <row r="875" spans="2:16" ht="13.5" customHeight="1" x14ac:dyDescent="0.3">
      <c r="B875" s="207"/>
      <c r="C875" s="207"/>
      <c r="D875" s="207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</row>
    <row r="876" spans="2:16" ht="13.5" customHeight="1" x14ac:dyDescent="0.3">
      <c r="B876" s="207"/>
      <c r="C876" s="207"/>
      <c r="D876" s="207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</row>
    <row r="877" spans="2:16" ht="13.5" customHeight="1" x14ac:dyDescent="0.3">
      <c r="B877" s="207"/>
      <c r="C877" s="207"/>
      <c r="D877" s="207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</row>
    <row r="878" spans="2:16" ht="13.5" customHeight="1" x14ac:dyDescent="0.3">
      <c r="B878" s="207"/>
      <c r="C878" s="207"/>
      <c r="D878" s="207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</row>
    <row r="879" spans="2:16" ht="13.5" customHeight="1" x14ac:dyDescent="0.3">
      <c r="B879" s="207"/>
      <c r="C879" s="207"/>
      <c r="D879" s="207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</row>
    <row r="880" spans="2:16" ht="13.5" customHeight="1" x14ac:dyDescent="0.3">
      <c r="B880" s="207"/>
      <c r="C880" s="207"/>
      <c r="D880" s="207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</row>
    <row r="881" spans="2:16" ht="13.5" customHeight="1" x14ac:dyDescent="0.3">
      <c r="B881" s="207"/>
      <c r="C881" s="207"/>
      <c r="D881" s="207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</row>
    <row r="882" spans="2:16" ht="13.5" customHeight="1" x14ac:dyDescent="0.3">
      <c r="B882" s="207"/>
      <c r="C882" s="207"/>
      <c r="D882" s="207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</row>
    <row r="883" spans="2:16" ht="13.5" customHeight="1" x14ac:dyDescent="0.3">
      <c r="B883" s="207"/>
      <c r="C883" s="207"/>
      <c r="D883" s="207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</row>
    <row r="884" spans="2:16" ht="13.5" customHeight="1" x14ac:dyDescent="0.3">
      <c r="B884" s="207"/>
      <c r="C884" s="207"/>
      <c r="D884" s="207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</row>
    <row r="885" spans="2:16" ht="13.5" customHeight="1" x14ac:dyDescent="0.3">
      <c r="B885" s="207"/>
      <c r="C885" s="207"/>
      <c r="D885" s="207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</row>
    <row r="886" spans="2:16" ht="13.5" customHeight="1" x14ac:dyDescent="0.3">
      <c r="B886" s="207"/>
      <c r="C886" s="207"/>
      <c r="D886" s="207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</row>
    <row r="887" spans="2:16" ht="13.5" customHeight="1" x14ac:dyDescent="0.3">
      <c r="B887" s="207"/>
      <c r="C887" s="207"/>
      <c r="D887" s="207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</row>
    <row r="888" spans="2:16" ht="13.5" customHeight="1" x14ac:dyDescent="0.3">
      <c r="B888" s="207"/>
      <c r="C888" s="207"/>
      <c r="D888" s="207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</row>
    <row r="889" spans="2:16" ht="13.5" customHeight="1" x14ac:dyDescent="0.3">
      <c r="B889" s="207"/>
      <c r="C889" s="207"/>
      <c r="D889" s="207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</row>
    <row r="890" spans="2:16" ht="13.5" customHeight="1" x14ac:dyDescent="0.3">
      <c r="B890" s="207"/>
      <c r="C890" s="207"/>
      <c r="D890" s="207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</row>
    <row r="891" spans="2:16" ht="13.5" customHeight="1" x14ac:dyDescent="0.3">
      <c r="B891" s="207"/>
      <c r="C891" s="207"/>
      <c r="D891" s="207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</row>
    <row r="892" spans="2:16" ht="13.5" customHeight="1" x14ac:dyDescent="0.3">
      <c r="B892" s="207"/>
      <c r="C892" s="207"/>
      <c r="D892" s="207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</row>
    <row r="893" spans="2:16" ht="13.5" customHeight="1" x14ac:dyDescent="0.3">
      <c r="B893" s="207"/>
      <c r="C893" s="207"/>
      <c r="D893" s="207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</row>
    <row r="894" spans="2:16" ht="13.5" customHeight="1" x14ac:dyDescent="0.3">
      <c r="B894" s="207"/>
      <c r="C894" s="207"/>
      <c r="D894" s="207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</row>
    <row r="895" spans="2:16" ht="13.5" customHeight="1" x14ac:dyDescent="0.3">
      <c r="B895" s="207"/>
      <c r="C895" s="207"/>
      <c r="D895" s="207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</row>
    <row r="896" spans="2:16" ht="13.5" customHeight="1" x14ac:dyDescent="0.3">
      <c r="B896" s="207"/>
      <c r="C896" s="207"/>
      <c r="D896" s="207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</row>
    <row r="897" spans="2:16" ht="13.5" customHeight="1" x14ac:dyDescent="0.3">
      <c r="B897" s="207"/>
      <c r="C897" s="207"/>
      <c r="D897" s="207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</row>
    <row r="898" spans="2:16" ht="13.5" customHeight="1" x14ac:dyDescent="0.3">
      <c r="B898" s="207"/>
      <c r="C898" s="207"/>
      <c r="D898" s="207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</row>
    <row r="899" spans="2:16" ht="13.5" customHeight="1" x14ac:dyDescent="0.3">
      <c r="B899" s="207"/>
      <c r="C899" s="207"/>
      <c r="D899" s="207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</row>
    <row r="900" spans="2:16" ht="13.5" customHeight="1" x14ac:dyDescent="0.3">
      <c r="B900" s="207"/>
      <c r="C900" s="207"/>
      <c r="D900" s="207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</row>
    <row r="901" spans="2:16" ht="13.5" customHeight="1" x14ac:dyDescent="0.3">
      <c r="B901" s="207"/>
      <c r="C901" s="207"/>
      <c r="D901" s="207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</row>
    <row r="902" spans="2:16" ht="13.5" customHeight="1" x14ac:dyDescent="0.3">
      <c r="B902" s="207"/>
      <c r="C902" s="207"/>
      <c r="D902" s="207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</row>
    <row r="903" spans="2:16" ht="13.5" customHeight="1" x14ac:dyDescent="0.3">
      <c r="B903" s="207"/>
      <c r="C903" s="207"/>
      <c r="D903" s="207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</row>
    <row r="904" spans="2:16" ht="13.5" customHeight="1" x14ac:dyDescent="0.3">
      <c r="B904" s="207"/>
      <c r="C904" s="207"/>
      <c r="D904" s="207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</row>
    <row r="905" spans="2:16" ht="13.5" customHeight="1" x14ac:dyDescent="0.3">
      <c r="B905" s="207"/>
      <c r="C905" s="207"/>
      <c r="D905" s="207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</row>
    <row r="906" spans="2:16" ht="13.5" customHeight="1" x14ac:dyDescent="0.3">
      <c r="B906" s="207"/>
      <c r="C906" s="207"/>
      <c r="D906" s="207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</row>
    <row r="907" spans="2:16" ht="13.5" customHeight="1" x14ac:dyDescent="0.3">
      <c r="B907" s="207"/>
      <c r="C907" s="207"/>
      <c r="D907" s="207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</row>
    <row r="908" spans="2:16" ht="13.5" customHeight="1" x14ac:dyDescent="0.3">
      <c r="B908" s="207"/>
      <c r="C908" s="207"/>
      <c r="D908" s="207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</row>
    <row r="909" spans="2:16" ht="13.5" customHeight="1" x14ac:dyDescent="0.3">
      <c r="B909" s="207"/>
      <c r="C909" s="207"/>
      <c r="D909" s="207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</row>
    <row r="910" spans="2:16" ht="13.5" customHeight="1" x14ac:dyDescent="0.3">
      <c r="B910" s="207"/>
      <c r="C910" s="207"/>
      <c r="D910" s="207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</row>
    <row r="911" spans="2:16" ht="13.5" customHeight="1" x14ac:dyDescent="0.3">
      <c r="B911" s="207"/>
      <c r="C911" s="207"/>
      <c r="D911" s="207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</row>
    <row r="912" spans="2:16" ht="13.5" customHeight="1" x14ac:dyDescent="0.3">
      <c r="B912" s="207"/>
      <c r="C912" s="207"/>
      <c r="D912" s="207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</row>
    <row r="913" spans="2:16" ht="13.5" customHeight="1" x14ac:dyDescent="0.3">
      <c r="B913" s="207"/>
      <c r="C913" s="207"/>
      <c r="D913" s="207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</row>
    <row r="914" spans="2:16" ht="13.5" customHeight="1" x14ac:dyDescent="0.3">
      <c r="B914" s="207"/>
      <c r="C914" s="207"/>
      <c r="D914" s="207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</row>
    <row r="915" spans="2:16" ht="13.5" customHeight="1" x14ac:dyDescent="0.3">
      <c r="B915" s="207"/>
      <c r="C915" s="207"/>
      <c r="D915" s="207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</row>
    <row r="916" spans="2:16" ht="13.5" customHeight="1" x14ac:dyDescent="0.3">
      <c r="B916" s="207"/>
      <c r="C916" s="207"/>
      <c r="D916" s="207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</row>
    <row r="917" spans="2:16" ht="13.5" customHeight="1" x14ac:dyDescent="0.3">
      <c r="B917" s="207"/>
      <c r="C917" s="207"/>
      <c r="D917" s="207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</row>
    <row r="918" spans="2:16" ht="13.5" customHeight="1" x14ac:dyDescent="0.3">
      <c r="B918" s="207"/>
      <c r="C918" s="207"/>
      <c r="D918" s="207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</row>
    <row r="919" spans="2:16" ht="13.5" customHeight="1" x14ac:dyDescent="0.3">
      <c r="B919" s="207"/>
      <c r="C919" s="207"/>
      <c r="D919" s="207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</row>
    <row r="920" spans="2:16" ht="13.5" customHeight="1" x14ac:dyDescent="0.3">
      <c r="B920" s="207"/>
      <c r="C920" s="207"/>
      <c r="D920" s="207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</row>
    <row r="921" spans="2:16" ht="13.5" customHeight="1" x14ac:dyDescent="0.3">
      <c r="B921" s="207"/>
      <c r="C921" s="207"/>
      <c r="D921" s="207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</row>
    <row r="922" spans="2:16" ht="13.5" customHeight="1" x14ac:dyDescent="0.3">
      <c r="B922" s="207"/>
      <c r="C922" s="207"/>
      <c r="D922" s="207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</row>
    <row r="923" spans="2:16" ht="13.5" customHeight="1" x14ac:dyDescent="0.3">
      <c r="B923" s="207"/>
      <c r="C923" s="207"/>
      <c r="D923" s="207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</row>
    <row r="924" spans="2:16" ht="13.5" customHeight="1" x14ac:dyDescent="0.3">
      <c r="B924" s="207"/>
      <c r="C924" s="207"/>
      <c r="D924" s="207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</row>
    <row r="925" spans="2:16" ht="13.5" customHeight="1" x14ac:dyDescent="0.3">
      <c r="B925" s="207"/>
      <c r="C925" s="207"/>
      <c r="D925" s="207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</row>
    <row r="926" spans="2:16" ht="13.5" customHeight="1" x14ac:dyDescent="0.3">
      <c r="B926" s="207"/>
      <c r="C926" s="207"/>
      <c r="D926" s="207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</row>
    <row r="927" spans="2:16" ht="13.5" customHeight="1" x14ac:dyDescent="0.3">
      <c r="B927" s="207"/>
      <c r="C927" s="207"/>
      <c r="D927" s="207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</row>
    <row r="928" spans="2:16" ht="13.5" customHeight="1" x14ac:dyDescent="0.3">
      <c r="B928" s="207"/>
      <c r="C928" s="207"/>
      <c r="D928" s="207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</row>
    <row r="929" spans="2:16" ht="13.5" customHeight="1" x14ac:dyDescent="0.3">
      <c r="B929" s="207"/>
      <c r="C929" s="207"/>
      <c r="D929" s="207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</row>
    <row r="930" spans="2:16" ht="13.5" customHeight="1" x14ac:dyDescent="0.3">
      <c r="B930" s="207"/>
      <c r="C930" s="207"/>
      <c r="D930" s="207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</row>
    <row r="931" spans="2:16" ht="13.5" customHeight="1" x14ac:dyDescent="0.3">
      <c r="B931" s="207"/>
      <c r="C931" s="207"/>
      <c r="D931" s="207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</row>
    <row r="932" spans="2:16" ht="13.5" customHeight="1" x14ac:dyDescent="0.3">
      <c r="B932" s="207"/>
      <c r="C932" s="207"/>
      <c r="D932" s="207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</row>
    <row r="933" spans="2:16" ht="13.5" customHeight="1" x14ac:dyDescent="0.3">
      <c r="B933" s="207"/>
      <c r="C933" s="207"/>
      <c r="D933" s="207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</row>
    <row r="934" spans="2:16" ht="13.5" customHeight="1" x14ac:dyDescent="0.3">
      <c r="B934" s="207"/>
      <c r="C934" s="207"/>
      <c r="D934" s="207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</row>
    <row r="935" spans="2:16" ht="13.5" customHeight="1" x14ac:dyDescent="0.3">
      <c r="B935" s="207"/>
      <c r="C935" s="207"/>
      <c r="D935" s="207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</row>
    <row r="936" spans="2:16" ht="13.5" customHeight="1" x14ac:dyDescent="0.3">
      <c r="B936" s="207"/>
      <c r="C936" s="207"/>
      <c r="D936" s="207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</row>
    <row r="937" spans="2:16" ht="13.5" customHeight="1" x14ac:dyDescent="0.3">
      <c r="B937" s="207"/>
      <c r="C937" s="207"/>
      <c r="D937" s="207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</row>
    <row r="938" spans="2:16" ht="13.5" customHeight="1" x14ac:dyDescent="0.3">
      <c r="B938" s="207"/>
      <c r="C938" s="207"/>
      <c r="D938" s="207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</row>
    <row r="939" spans="2:16" ht="13.5" customHeight="1" x14ac:dyDescent="0.3">
      <c r="B939" s="207"/>
      <c r="C939" s="207"/>
      <c r="D939" s="207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</row>
    <row r="940" spans="2:16" ht="13.5" customHeight="1" x14ac:dyDescent="0.3">
      <c r="B940" s="207"/>
      <c r="C940" s="207"/>
      <c r="D940" s="207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</row>
    <row r="941" spans="2:16" ht="13.5" customHeight="1" x14ac:dyDescent="0.3">
      <c r="B941" s="207"/>
      <c r="C941" s="207"/>
      <c r="D941" s="207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</row>
    <row r="942" spans="2:16" ht="13.5" customHeight="1" x14ac:dyDescent="0.3">
      <c r="B942" s="207"/>
      <c r="C942" s="207"/>
      <c r="D942" s="207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</row>
    <row r="943" spans="2:16" ht="13.5" customHeight="1" x14ac:dyDescent="0.3">
      <c r="B943" s="207"/>
      <c r="C943" s="207"/>
      <c r="D943" s="207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</row>
    <row r="944" spans="2:16" ht="13.5" customHeight="1" x14ac:dyDescent="0.3">
      <c r="B944" s="207"/>
      <c r="C944" s="207"/>
      <c r="D944" s="207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</row>
    <row r="945" spans="2:16" ht="13.5" customHeight="1" x14ac:dyDescent="0.3">
      <c r="B945" s="207"/>
      <c r="C945" s="207"/>
      <c r="D945" s="207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</row>
    <row r="946" spans="2:16" ht="13.5" customHeight="1" x14ac:dyDescent="0.3">
      <c r="B946" s="207"/>
      <c r="C946" s="207"/>
      <c r="D946" s="207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</row>
    <row r="947" spans="2:16" ht="13.5" customHeight="1" x14ac:dyDescent="0.3">
      <c r="B947" s="207"/>
      <c r="C947" s="207"/>
      <c r="D947" s="207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</row>
    <row r="948" spans="2:16" ht="13.5" customHeight="1" x14ac:dyDescent="0.3">
      <c r="B948" s="207"/>
      <c r="C948" s="207"/>
      <c r="D948" s="207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</row>
    <row r="949" spans="2:16" ht="13.5" customHeight="1" x14ac:dyDescent="0.3">
      <c r="B949" s="207"/>
      <c r="C949" s="207"/>
      <c r="D949" s="207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</row>
    <row r="950" spans="2:16" ht="13.5" customHeight="1" x14ac:dyDescent="0.3">
      <c r="B950" s="207"/>
      <c r="C950" s="207"/>
      <c r="D950" s="207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</row>
    <row r="951" spans="2:16" ht="13.5" customHeight="1" x14ac:dyDescent="0.3">
      <c r="B951" s="207"/>
      <c r="C951" s="207"/>
      <c r="D951" s="207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</row>
    <row r="952" spans="2:16" ht="13.5" customHeight="1" x14ac:dyDescent="0.3">
      <c r="B952" s="207"/>
      <c r="C952" s="207"/>
      <c r="D952" s="207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</row>
    <row r="953" spans="2:16" ht="13.5" customHeight="1" x14ac:dyDescent="0.3">
      <c r="B953" s="207"/>
      <c r="C953" s="207"/>
      <c r="D953" s="207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</row>
    <row r="954" spans="2:16" ht="13.5" customHeight="1" x14ac:dyDescent="0.3">
      <c r="B954" s="207"/>
      <c r="C954" s="207"/>
      <c r="D954" s="207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</row>
    <row r="955" spans="2:16" ht="13.5" customHeight="1" x14ac:dyDescent="0.3">
      <c r="B955" s="207"/>
      <c r="C955" s="207"/>
      <c r="D955" s="207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</row>
    <row r="956" spans="2:16" ht="13.5" customHeight="1" x14ac:dyDescent="0.3">
      <c r="B956" s="207"/>
      <c r="C956" s="207"/>
      <c r="D956" s="207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</row>
    <row r="957" spans="2:16" ht="13.5" customHeight="1" x14ac:dyDescent="0.3">
      <c r="B957" s="207"/>
      <c r="C957" s="207"/>
      <c r="D957" s="207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</row>
    <row r="958" spans="2:16" ht="13.5" customHeight="1" x14ac:dyDescent="0.3">
      <c r="B958" s="207"/>
      <c r="C958" s="207"/>
      <c r="D958" s="207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</row>
    <row r="959" spans="2:16" ht="13.5" customHeight="1" x14ac:dyDescent="0.3">
      <c r="B959" s="207"/>
      <c r="C959" s="207"/>
      <c r="D959" s="207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</row>
    <row r="960" spans="2:16" ht="13.5" customHeight="1" x14ac:dyDescent="0.3">
      <c r="B960" s="207"/>
      <c r="C960" s="207"/>
      <c r="D960" s="207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</row>
    <row r="961" spans="2:16" ht="13.5" customHeight="1" x14ac:dyDescent="0.3">
      <c r="B961" s="207"/>
      <c r="C961" s="207"/>
      <c r="D961" s="207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</row>
    <row r="962" spans="2:16" ht="13.5" customHeight="1" x14ac:dyDescent="0.3">
      <c r="B962" s="207"/>
      <c r="C962" s="207"/>
      <c r="D962" s="207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</row>
    <row r="963" spans="2:16" ht="13.5" customHeight="1" x14ac:dyDescent="0.3">
      <c r="B963" s="207"/>
      <c r="C963" s="207"/>
      <c r="D963" s="207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</row>
    <row r="964" spans="2:16" ht="13.5" customHeight="1" x14ac:dyDescent="0.3">
      <c r="B964" s="207"/>
      <c r="C964" s="207"/>
      <c r="D964" s="207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</row>
    <row r="965" spans="2:16" ht="13.5" customHeight="1" x14ac:dyDescent="0.3">
      <c r="B965" s="207"/>
      <c r="C965" s="207"/>
      <c r="D965" s="207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</row>
    <row r="966" spans="2:16" ht="13.5" customHeight="1" x14ac:dyDescent="0.3">
      <c r="B966" s="207"/>
      <c r="C966" s="207"/>
      <c r="D966" s="207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</row>
    <row r="967" spans="2:16" ht="13.5" customHeight="1" x14ac:dyDescent="0.3">
      <c r="B967" s="207"/>
      <c r="C967" s="207"/>
      <c r="D967" s="207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</row>
    <row r="968" spans="2:16" ht="13.5" customHeight="1" x14ac:dyDescent="0.3">
      <c r="B968" s="207"/>
      <c r="C968" s="207"/>
      <c r="D968" s="207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</row>
    <row r="969" spans="2:16" ht="13.5" customHeight="1" x14ac:dyDescent="0.3">
      <c r="B969" s="207"/>
      <c r="C969" s="207"/>
      <c r="D969" s="207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</row>
    <row r="970" spans="2:16" ht="13.5" customHeight="1" x14ac:dyDescent="0.3">
      <c r="B970" s="207"/>
      <c r="C970" s="207"/>
      <c r="D970" s="207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</row>
    <row r="971" spans="2:16" ht="13.5" customHeight="1" x14ac:dyDescent="0.3">
      <c r="B971" s="207"/>
      <c r="C971" s="207"/>
      <c r="D971" s="207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</row>
    <row r="972" spans="2:16" ht="13.5" customHeight="1" x14ac:dyDescent="0.3">
      <c r="B972" s="207"/>
      <c r="C972" s="207"/>
      <c r="D972" s="207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</row>
    <row r="973" spans="2:16" ht="13.5" customHeight="1" x14ac:dyDescent="0.3">
      <c r="B973" s="207"/>
      <c r="C973" s="207"/>
      <c r="D973" s="207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</row>
    <row r="974" spans="2:16" ht="13.5" customHeight="1" x14ac:dyDescent="0.3">
      <c r="B974" s="207"/>
      <c r="C974" s="207"/>
      <c r="D974" s="207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</row>
    <row r="975" spans="2:16" ht="13.5" customHeight="1" x14ac:dyDescent="0.3">
      <c r="B975" s="207"/>
      <c r="C975" s="207"/>
      <c r="D975" s="207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</row>
    <row r="976" spans="2:16" ht="13.5" customHeight="1" x14ac:dyDescent="0.3">
      <c r="B976" s="207"/>
      <c r="C976" s="207"/>
      <c r="D976" s="207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</row>
    <row r="977" spans="2:16" ht="13.5" customHeight="1" x14ac:dyDescent="0.3">
      <c r="B977" s="207"/>
      <c r="C977" s="207"/>
      <c r="D977" s="207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</row>
    <row r="978" spans="2:16" ht="13.5" customHeight="1" x14ac:dyDescent="0.3">
      <c r="B978" s="207"/>
      <c r="C978" s="207"/>
      <c r="D978" s="207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</row>
    <row r="979" spans="2:16" ht="13.5" customHeight="1" x14ac:dyDescent="0.3">
      <c r="B979" s="207"/>
      <c r="C979" s="207"/>
      <c r="D979" s="207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</row>
    <row r="980" spans="2:16" ht="13.5" customHeight="1" x14ac:dyDescent="0.3">
      <c r="B980" s="207"/>
      <c r="C980" s="207"/>
      <c r="D980" s="207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</row>
    <row r="981" spans="2:16" ht="13.5" customHeight="1" x14ac:dyDescent="0.3">
      <c r="B981" s="207"/>
      <c r="C981" s="207"/>
      <c r="D981" s="207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</row>
    <row r="982" spans="2:16" ht="13.5" customHeight="1" x14ac:dyDescent="0.3">
      <c r="B982" s="207"/>
      <c r="C982" s="207"/>
      <c r="D982" s="207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</row>
    <row r="983" spans="2:16" ht="13.5" customHeight="1" x14ac:dyDescent="0.3">
      <c r="B983" s="207"/>
      <c r="C983" s="207"/>
      <c r="D983" s="207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</row>
    <row r="984" spans="2:16" ht="13.5" customHeight="1" x14ac:dyDescent="0.3">
      <c r="B984" s="207"/>
      <c r="C984" s="207"/>
      <c r="D984" s="207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</row>
    <row r="985" spans="2:16" ht="13.5" customHeight="1" x14ac:dyDescent="0.3">
      <c r="B985" s="207"/>
      <c r="C985" s="207"/>
      <c r="D985" s="207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</row>
    <row r="986" spans="2:16" ht="13.5" customHeight="1" x14ac:dyDescent="0.3">
      <c r="B986" s="207"/>
      <c r="C986" s="207"/>
      <c r="D986" s="207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</row>
    <row r="987" spans="2:16" ht="13.5" customHeight="1" x14ac:dyDescent="0.3">
      <c r="B987" s="207"/>
      <c r="C987" s="207"/>
      <c r="D987" s="207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</row>
    <row r="988" spans="2:16" ht="13.5" customHeight="1" x14ac:dyDescent="0.3">
      <c r="B988" s="207"/>
      <c r="C988" s="207"/>
      <c r="D988" s="207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</row>
    <row r="989" spans="2:16" ht="13.5" customHeight="1" x14ac:dyDescent="0.3">
      <c r="B989" s="207"/>
      <c r="C989" s="207"/>
      <c r="D989" s="207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</row>
    <row r="990" spans="2:16" ht="13.5" customHeight="1" x14ac:dyDescent="0.3">
      <c r="B990" s="207"/>
      <c r="C990" s="207"/>
      <c r="D990" s="207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</row>
    <row r="991" spans="2:16" ht="13.5" customHeight="1" x14ac:dyDescent="0.3">
      <c r="B991" s="207"/>
      <c r="C991" s="207"/>
      <c r="D991" s="207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</row>
    <row r="992" spans="2:16" ht="13.5" customHeight="1" x14ac:dyDescent="0.3">
      <c r="B992" s="207"/>
      <c r="C992" s="207"/>
      <c r="D992" s="207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</row>
    <row r="993" spans="2:16" ht="13.5" customHeight="1" x14ac:dyDescent="0.3">
      <c r="B993" s="207"/>
      <c r="C993" s="207"/>
      <c r="D993" s="207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</row>
    <row r="994" spans="2:16" ht="13.5" customHeight="1" x14ac:dyDescent="0.3">
      <c r="B994" s="207"/>
      <c r="C994" s="207"/>
      <c r="D994" s="207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</row>
    <row r="995" spans="2:16" ht="13.5" customHeight="1" x14ac:dyDescent="0.3">
      <c r="B995" s="207"/>
      <c r="C995" s="207"/>
      <c r="D995" s="207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</row>
    <row r="996" spans="2:16" ht="13.5" customHeight="1" x14ac:dyDescent="0.3">
      <c r="B996" s="207"/>
      <c r="C996" s="207"/>
      <c r="D996" s="207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</row>
    <row r="997" spans="2:16" ht="13.5" customHeight="1" x14ac:dyDescent="0.3">
      <c r="B997" s="207"/>
      <c r="C997" s="207"/>
      <c r="D997" s="207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</row>
    <row r="998" spans="2:16" ht="13.5" customHeight="1" x14ac:dyDescent="0.3">
      <c r="B998" s="207"/>
      <c r="C998" s="207"/>
      <c r="D998" s="207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</row>
    <row r="999" spans="2:16" ht="13.5" customHeight="1" x14ac:dyDescent="0.3">
      <c r="B999" s="207"/>
      <c r="C999" s="207"/>
      <c r="D999" s="207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</row>
    <row r="1000" spans="2:16" ht="13.5" customHeight="1" x14ac:dyDescent="0.3">
      <c r="B1000" s="207"/>
      <c r="C1000" s="207"/>
      <c r="D1000" s="207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</row>
    <row r="1001" spans="2:16" ht="13.5" customHeight="1" x14ac:dyDescent="0.3">
      <c r="B1001" s="207"/>
      <c r="C1001" s="207"/>
      <c r="D1001" s="207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</row>
    <row r="1002" spans="2:16" ht="13.5" customHeight="1" x14ac:dyDescent="0.3">
      <c r="B1002" s="207"/>
      <c r="C1002" s="207"/>
      <c r="D1002" s="207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</row>
    <row r="1003" spans="2:16" ht="13.5" customHeight="1" x14ac:dyDescent="0.3">
      <c r="B1003" s="207"/>
      <c r="C1003" s="207"/>
      <c r="D1003" s="207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</row>
    <row r="1004" spans="2:16" ht="13.5" customHeight="1" x14ac:dyDescent="0.3">
      <c r="B1004" s="207"/>
      <c r="C1004" s="207"/>
      <c r="D1004" s="207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</row>
    <row r="1005" spans="2:16" ht="13.5" customHeight="1" x14ac:dyDescent="0.3">
      <c r="B1005" s="207"/>
      <c r="C1005" s="207"/>
      <c r="D1005" s="207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</row>
    <row r="1006" spans="2:16" ht="13.5" customHeight="1" x14ac:dyDescent="0.3">
      <c r="B1006" s="207"/>
      <c r="C1006" s="207"/>
      <c r="D1006" s="207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</row>
    <row r="1007" spans="2:16" ht="13.5" customHeight="1" x14ac:dyDescent="0.3">
      <c r="B1007" s="207"/>
      <c r="C1007" s="207"/>
      <c r="D1007" s="207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</row>
    <row r="1008" spans="2:16" ht="13.5" customHeight="1" x14ac:dyDescent="0.3">
      <c r="B1008" s="207"/>
      <c r="C1008" s="207"/>
      <c r="D1008" s="207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</row>
    <row r="1009" spans="2:16" ht="13.5" customHeight="1" x14ac:dyDescent="0.3">
      <c r="B1009" s="207"/>
      <c r="C1009" s="207"/>
      <c r="D1009" s="207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</row>
    <row r="1010" spans="2:16" ht="13.5" customHeight="1" x14ac:dyDescent="0.3">
      <c r="B1010" s="207"/>
      <c r="C1010" s="207"/>
      <c r="D1010" s="207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</row>
    <row r="1011" spans="2:16" ht="13.5" customHeight="1" x14ac:dyDescent="0.3">
      <c r="B1011" s="207"/>
      <c r="C1011" s="207"/>
      <c r="D1011" s="207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</row>
    <row r="1012" spans="2:16" ht="13.5" customHeight="1" x14ac:dyDescent="0.3">
      <c r="B1012" s="207"/>
      <c r="C1012" s="207"/>
      <c r="D1012" s="207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</row>
    <row r="1013" spans="2:16" ht="13.5" customHeight="1" x14ac:dyDescent="0.3">
      <c r="B1013" s="207"/>
      <c r="C1013" s="207"/>
      <c r="D1013" s="207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</row>
    <row r="1014" spans="2:16" ht="13.5" customHeight="1" x14ac:dyDescent="0.3">
      <c r="B1014" s="207"/>
      <c r="C1014" s="207"/>
      <c r="D1014" s="207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</row>
    <row r="1015" spans="2:16" ht="13.5" customHeight="1" x14ac:dyDescent="0.3">
      <c r="B1015" s="207"/>
      <c r="C1015" s="207"/>
      <c r="D1015" s="207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</row>
    <row r="1016" spans="2:16" ht="13.5" customHeight="1" x14ac:dyDescent="0.3">
      <c r="B1016" s="207"/>
      <c r="C1016" s="207"/>
      <c r="D1016" s="207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</row>
    <row r="1017" spans="2:16" ht="13.5" customHeight="1" x14ac:dyDescent="0.3">
      <c r="B1017" s="207"/>
      <c r="C1017" s="207"/>
      <c r="D1017" s="207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</row>
    <row r="1018" spans="2:16" ht="13.5" customHeight="1" x14ac:dyDescent="0.3">
      <c r="B1018" s="207"/>
      <c r="C1018" s="207"/>
      <c r="D1018" s="207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</row>
    <row r="1019" spans="2:16" ht="13.5" customHeight="1" x14ac:dyDescent="0.3">
      <c r="B1019" s="207"/>
      <c r="C1019" s="207"/>
      <c r="D1019" s="207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</row>
    <row r="1020" spans="2:16" ht="13.5" customHeight="1" x14ac:dyDescent="0.3">
      <c r="B1020" s="207"/>
      <c r="C1020" s="207"/>
      <c r="D1020" s="207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</row>
    <row r="1021" spans="2:16" ht="13.5" customHeight="1" x14ac:dyDescent="0.3">
      <c r="B1021" s="207"/>
      <c r="C1021" s="207"/>
      <c r="D1021" s="207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</row>
    <row r="1022" spans="2:16" ht="13.5" customHeight="1" x14ac:dyDescent="0.3">
      <c r="B1022" s="207"/>
      <c r="C1022" s="207"/>
      <c r="D1022" s="207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</row>
    <row r="1023" spans="2:16" ht="13.5" customHeight="1" x14ac:dyDescent="0.3">
      <c r="B1023" s="207"/>
      <c r="C1023" s="207"/>
      <c r="D1023" s="207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</row>
    <row r="1024" spans="2:16" ht="13.5" customHeight="1" x14ac:dyDescent="0.3">
      <c r="B1024" s="207"/>
      <c r="C1024" s="207"/>
      <c r="D1024" s="207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</row>
    <row r="1025" spans="2:16" ht="13.5" customHeight="1" x14ac:dyDescent="0.3">
      <c r="B1025" s="207"/>
      <c r="C1025" s="207"/>
      <c r="D1025" s="207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</row>
    <row r="1026" spans="2:16" ht="13.5" customHeight="1" x14ac:dyDescent="0.3">
      <c r="B1026" s="207"/>
      <c r="C1026" s="207"/>
      <c r="D1026" s="207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</row>
    <row r="1027" spans="2:16" ht="13.5" customHeight="1" x14ac:dyDescent="0.3">
      <c r="B1027" s="207"/>
      <c r="C1027" s="207"/>
      <c r="D1027" s="207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</row>
    <row r="1028" spans="2:16" ht="13.5" customHeight="1" x14ac:dyDescent="0.3">
      <c r="B1028" s="207"/>
      <c r="C1028" s="207"/>
      <c r="D1028" s="207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</row>
    <row r="1029" spans="2:16" ht="13.5" customHeight="1" x14ac:dyDescent="0.3">
      <c r="B1029" s="207"/>
      <c r="C1029" s="207"/>
      <c r="D1029" s="207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</row>
    <row r="1030" spans="2:16" ht="13.5" customHeight="1" x14ac:dyDescent="0.3">
      <c r="B1030" s="207"/>
      <c r="C1030" s="207"/>
      <c r="D1030" s="207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</row>
    <row r="1031" spans="2:16" ht="13.5" customHeight="1" x14ac:dyDescent="0.3">
      <c r="B1031" s="207"/>
      <c r="C1031" s="207"/>
      <c r="D1031" s="207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</row>
    <row r="1032" spans="2:16" ht="13.5" customHeight="1" x14ac:dyDescent="0.3">
      <c r="B1032" s="207"/>
      <c r="C1032" s="207"/>
      <c r="D1032" s="207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</row>
    <row r="1033" spans="2:16" ht="13.5" customHeight="1" x14ac:dyDescent="0.3">
      <c r="B1033" s="207"/>
      <c r="C1033" s="207"/>
      <c r="D1033" s="207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</row>
    <row r="1034" spans="2:16" ht="13.5" customHeight="1" x14ac:dyDescent="0.3">
      <c r="B1034" s="207"/>
      <c r="C1034" s="207"/>
      <c r="D1034" s="207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</row>
    <row r="1035" spans="2:16" ht="13.5" customHeight="1" x14ac:dyDescent="0.3">
      <c r="B1035" s="207"/>
      <c r="C1035" s="207"/>
      <c r="D1035" s="207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</row>
    <row r="1036" spans="2:16" ht="13.5" customHeight="1" x14ac:dyDescent="0.3">
      <c r="B1036" s="207"/>
      <c r="C1036" s="207"/>
      <c r="D1036" s="207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</row>
    <row r="1037" spans="2:16" ht="13.5" customHeight="1" x14ac:dyDescent="0.3">
      <c r="B1037" s="207"/>
      <c r="C1037" s="207"/>
      <c r="D1037" s="207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</row>
    <row r="1038" spans="2:16" ht="13.5" customHeight="1" x14ac:dyDescent="0.3">
      <c r="B1038" s="207"/>
      <c r="C1038" s="207"/>
      <c r="D1038" s="207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</row>
    <row r="1039" spans="2:16" ht="13.5" customHeight="1" x14ac:dyDescent="0.3">
      <c r="B1039" s="207"/>
      <c r="C1039" s="207"/>
      <c r="D1039" s="207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</row>
    <row r="1040" spans="2:16" ht="13.5" customHeight="1" x14ac:dyDescent="0.3">
      <c r="B1040" s="207"/>
      <c r="C1040" s="207"/>
      <c r="D1040" s="207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</row>
    <row r="1041" spans="2:16" ht="13.5" customHeight="1" x14ac:dyDescent="0.3">
      <c r="B1041" s="207"/>
      <c r="C1041" s="207"/>
      <c r="D1041" s="207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</row>
    <row r="1042" spans="2:16" ht="13.5" customHeight="1" x14ac:dyDescent="0.35">
      <c r="B1042" s="207"/>
      <c r="C1042" s="207"/>
    </row>
    <row r="1043" spans="2:16" ht="13.5" customHeight="1" x14ac:dyDescent="0.35"/>
  </sheetData>
  <mergeCells count="128">
    <mergeCell ref="B107:D107"/>
    <mergeCell ref="B82:C82"/>
    <mergeCell ref="B83:C83"/>
    <mergeCell ref="B84:C84"/>
    <mergeCell ref="B85:C85"/>
    <mergeCell ref="B143:D143"/>
    <mergeCell ref="B144:D144"/>
    <mergeCell ref="B145:D145"/>
    <mergeCell ref="B94:D94"/>
    <mergeCell ref="B95:D95"/>
    <mergeCell ref="B96:D96"/>
    <mergeCell ref="B97:D97"/>
    <mergeCell ref="B102:D102"/>
    <mergeCell ref="B103:D103"/>
    <mergeCell ref="B104:D104"/>
    <mergeCell ref="B105:D105"/>
    <mergeCell ref="B106:D106"/>
    <mergeCell ref="B98:D98"/>
    <mergeCell ref="B99:D99"/>
    <mergeCell ref="B101:D101"/>
    <mergeCell ref="B100:D100"/>
    <mergeCell ref="B120:D120"/>
    <mergeCell ref="B146:P146"/>
    <mergeCell ref="B121:D121"/>
    <mergeCell ref="B129:D129"/>
    <mergeCell ref="B130:D130"/>
    <mergeCell ref="B135:C135"/>
    <mergeCell ref="B136:C136"/>
    <mergeCell ref="B133:C133"/>
    <mergeCell ref="B138:D138"/>
    <mergeCell ref="B139:D139"/>
    <mergeCell ref="B140:D140"/>
    <mergeCell ref="B141:D141"/>
    <mergeCell ref="B142:D142"/>
    <mergeCell ref="B134:C134"/>
    <mergeCell ref="B132:E132"/>
    <mergeCell ref="B122:D122"/>
    <mergeCell ref="B123:D123"/>
    <mergeCell ref="B124:D124"/>
    <mergeCell ref="B125:D125"/>
    <mergeCell ref="B126:D126"/>
    <mergeCell ref="B127:D127"/>
    <mergeCell ref="B128:D128"/>
    <mergeCell ref="B131:D131"/>
    <mergeCell ref="B29:C29"/>
    <mergeCell ref="B30:C30"/>
    <mergeCell ref="B35:C35"/>
    <mergeCell ref="B41:C41"/>
    <mergeCell ref="B42:C42"/>
    <mergeCell ref="B52:C52"/>
    <mergeCell ref="B61:C61"/>
    <mergeCell ref="B73:C73"/>
    <mergeCell ref="B74:C74"/>
    <mergeCell ref="B70:C70"/>
    <mergeCell ref="B67:C67"/>
    <mergeCell ref="B72:C72"/>
    <mergeCell ref="B75:C75"/>
    <mergeCell ref="B77:C77"/>
    <mergeCell ref="B78:C78"/>
    <mergeCell ref="B79:C79"/>
    <mergeCell ref="B80:C80"/>
    <mergeCell ref="B81:C81"/>
    <mergeCell ref="B33:C33"/>
    <mergeCell ref="B28:C28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12:C12"/>
    <mergeCell ref="B21:C21"/>
    <mergeCell ref="B22:C22"/>
    <mergeCell ref="B24:C24"/>
    <mergeCell ref="B25:C25"/>
    <mergeCell ref="D22:D25"/>
    <mergeCell ref="B113:D113"/>
    <mergeCell ref="B117:D117"/>
    <mergeCell ref="B118:D118"/>
    <mergeCell ref="B69:C69"/>
    <mergeCell ref="B86:P86"/>
    <mergeCell ref="D34:D50"/>
    <mergeCell ref="B36:C36"/>
    <mergeCell ref="B43:C43"/>
    <mergeCell ref="B34:C34"/>
    <mergeCell ref="B53:C53"/>
    <mergeCell ref="D53:D59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0:C40"/>
    <mergeCell ref="B71:C71"/>
    <mergeCell ref="B2:P2"/>
    <mergeCell ref="B3:P3"/>
    <mergeCell ref="B4:P4"/>
    <mergeCell ref="B5:C5"/>
    <mergeCell ref="B27:C27"/>
    <mergeCell ref="B31:C31"/>
    <mergeCell ref="B116:D116"/>
    <mergeCell ref="B109:D109"/>
    <mergeCell ref="B93:P93"/>
    <mergeCell ref="B110:D110"/>
    <mergeCell ref="B111:D111"/>
    <mergeCell ref="B54:C54"/>
    <mergeCell ref="B55:C55"/>
    <mergeCell ref="B56:C56"/>
    <mergeCell ref="B57:C57"/>
    <mergeCell ref="B58:C58"/>
    <mergeCell ref="B59:C59"/>
    <mergeCell ref="B62:C62"/>
    <mergeCell ref="B64:C64"/>
    <mergeCell ref="B65:C65"/>
    <mergeCell ref="B68:C68"/>
    <mergeCell ref="B23:C23"/>
    <mergeCell ref="B50:C50"/>
    <mergeCell ref="B114:D114"/>
  </mergeCells>
  <phoneticPr fontId="22" type="noConversion"/>
  <conditionalFormatting sqref="B52">
    <cfRule type="expression" priority="6">
      <formula>LEN(TRIM(B52))&gt;0</formula>
    </cfRule>
  </conditionalFormatting>
  <conditionalFormatting sqref="B61">
    <cfRule type="expression" priority="4">
      <formula>LEN(TRIM(B61))&gt;0</formula>
    </cfRule>
  </conditionalFormatting>
  <conditionalFormatting sqref="B64">
    <cfRule type="expression" priority="3">
      <formula>LEN(TRIM(B64))&gt;0</formula>
    </cfRule>
  </conditionalFormatting>
  <conditionalFormatting sqref="B67">
    <cfRule type="expression" priority="2">
      <formula>LEN(TRIM(B67))&gt;0</formula>
    </cfRule>
  </conditionalFormatting>
  <conditionalFormatting sqref="B77">
    <cfRule type="expression" priority="1">
      <formula>LEN(TRIM(B77))&gt;0</formula>
    </cfRule>
  </conditionalFormatting>
  <conditionalFormatting sqref="B109">
    <cfRule type="expression" priority="7">
      <formula>LEN(TRIM(B109))&gt;0</formula>
    </cfRule>
  </conditionalFormatting>
  <conditionalFormatting sqref="AF6 T7:AF7 U8:AF8 T9:AF13">
    <cfRule type="cellIs" dxfId="1" priority="5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rowBreaks count="4" manualBreakCount="4">
    <brk id="25" min="1" max="15" man="1"/>
    <brk id="63" min="1" max="15" man="1"/>
    <brk id="92" min="1" max="15" man="1"/>
    <brk id="126" min="1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796875" defaultRowHeight="15.5" x14ac:dyDescent="0.35"/>
  <cols>
    <col min="1" max="1" width="6.7265625" style="1" customWidth="1"/>
    <col min="2" max="2" width="30.26953125" style="2" customWidth="1"/>
    <col min="3" max="3" width="26" style="2" customWidth="1"/>
    <col min="4" max="4" width="27.54296875" style="3" customWidth="1"/>
    <col min="5" max="5" width="16.7265625" style="2" customWidth="1"/>
    <col min="6" max="6" width="9.81640625" style="2" hidden="1" customWidth="1"/>
    <col min="7" max="7" width="10.54296875" style="2" customWidth="1"/>
    <col min="8" max="8" width="15.54296875" style="4" hidden="1" customWidth="1"/>
    <col min="9" max="9" width="15.7265625" style="5" customWidth="1"/>
    <col min="10" max="11" width="15.7265625" style="4" customWidth="1"/>
    <col min="12" max="14" width="15.7265625" style="5" customWidth="1"/>
    <col min="15" max="16" width="15.7265625" style="5" hidden="1" customWidth="1"/>
    <col min="17" max="17" width="15.7265625" style="4" hidden="1" customWidth="1"/>
    <col min="18" max="18" width="15.7265625" style="5" hidden="1" customWidth="1"/>
    <col min="19" max="21" width="15.7265625" style="4" hidden="1" customWidth="1"/>
    <col min="22" max="39" width="15.7265625" style="1" customWidth="1"/>
    <col min="40" max="1020" width="14.453125" style="1" customWidth="1"/>
    <col min="1021" max="16384" width="9.1796875" style="1"/>
  </cols>
  <sheetData>
    <row r="2" spans="2:41" ht="100" customHeight="1" x14ac:dyDescent="0.3">
      <c r="B2" s="434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6"/>
      <c r="V2" s="210"/>
    </row>
    <row r="3" spans="2:41" ht="45.75" customHeight="1" x14ac:dyDescent="0.35">
      <c r="B3" s="437" t="s">
        <v>0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9"/>
      <c r="V3" s="210"/>
      <c r="X3" s="8"/>
    </row>
    <row r="4" spans="2:41" ht="30" customHeight="1" x14ac:dyDescent="0.3">
      <c r="B4" s="542" t="s">
        <v>1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4"/>
      <c r="V4" s="210"/>
    </row>
    <row r="5" spans="2:41" s="9" customFormat="1" ht="39.75" customHeight="1" x14ac:dyDescent="0.3">
      <c r="B5" s="545" t="s">
        <v>2</v>
      </c>
      <c r="C5" s="546"/>
      <c r="D5" s="547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0" t="s">
        <v>20</v>
      </c>
    </row>
    <row r="6" spans="2:41" ht="44.25" customHeight="1" x14ac:dyDescent="0.35">
      <c r="B6" s="548" t="s">
        <v>21</v>
      </c>
      <c r="C6" s="549" t="s">
        <v>22</v>
      </c>
      <c r="D6" s="21" t="s">
        <v>23</v>
      </c>
      <c r="E6" s="22">
        <v>560</v>
      </c>
      <c r="F6" s="21">
        <v>203</v>
      </c>
      <c r="G6" s="23">
        <v>308</v>
      </c>
      <c r="H6" s="21">
        <v>511</v>
      </c>
      <c r="I6" s="24">
        <v>460</v>
      </c>
      <c r="J6" s="25">
        <v>573</v>
      </c>
      <c r="K6" s="25">
        <v>524</v>
      </c>
      <c r="L6" s="26">
        <v>448</v>
      </c>
      <c r="M6" s="27">
        <v>530</v>
      </c>
      <c r="N6" s="24">
        <v>211</v>
      </c>
      <c r="O6" s="24">
        <v>261</v>
      </c>
      <c r="P6" s="24">
        <v>472</v>
      </c>
      <c r="Q6" s="211"/>
      <c r="R6" s="212"/>
      <c r="S6" s="30"/>
      <c r="T6" s="30"/>
      <c r="U6" s="82"/>
      <c r="V6" s="31">
        <f t="shared" ref="V6:V13" si="0">G6+I6+J6+K6+L6+M6+N6</f>
        <v>3054</v>
      </c>
      <c r="W6">
        <f t="shared" ref="W6:W13" si="1">E6*6</f>
        <v>3360</v>
      </c>
      <c r="X6" s="32">
        <f t="shared" ref="X6:X14" si="2">V6/W6</f>
        <v>0.90892857142857142</v>
      </c>
    </row>
    <row r="7" spans="2:41" ht="44.25" customHeight="1" x14ac:dyDescent="0.35">
      <c r="B7" s="548"/>
      <c r="C7" s="549"/>
      <c r="D7" s="21" t="s">
        <v>24</v>
      </c>
      <c r="E7" s="22">
        <v>291</v>
      </c>
      <c r="F7" s="25">
        <v>160</v>
      </c>
      <c r="G7" s="23">
        <v>113</v>
      </c>
      <c r="H7" s="21">
        <v>273</v>
      </c>
      <c r="I7" s="24">
        <v>203</v>
      </c>
      <c r="J7" s="25">
        <v>200</v>
      </c>
      <c r="K7" s="25">
        <v>171</v>
      </c>
      <c r="L7" s="26">
        <v>138</v>
      </c>
      <c r="M7" s="27">
        <v>237</v>
      </c>
      <c r="N7" s="24">
        <v>137</v>
      </c>
      <c r="O7" s="24">
        <v>99</v>
      </c>
      <c r="P7" s="24">
        <v>236</v>
      </c>
      <c r="Q7" s="211"/>
      <c r="R7" s="212"/>
      <c r="S7" s="30"/>
      <c r="T7" s="30"/>
      <c r="U7" s="82"/>
      <c r="V7" s="31">
        <f t="shared" si="0"/>
        <v>1199</v>
      </c>
      <c r="W7">
        <f t="shared" si="1"/>
        <v>1746</v>
      </c>
      <c r="X7" s="32">
        <f t="shared" si="2"/>
        <v>0.68671248568155785</v>
      </c>
      <c r="Y7" s="35"/>
      <c r="Z7" s="35"/>
      <c r="AA7" s="35"/>
      <c r="AB7" s="35"/>
      <c r="AC7" s="35"/>
      <c r="AD7" s="36"/>
    </row>
    <row r="8" spans="2:41" ht="44.25" customHeight="1" x14ac:dyDescent="0.35">
      <c r="B8" s="548"/>
      <c r="C8" s="549"/>
      <c r="D8" s="21" t="s">
        <v>25</v>
      </c>
      <c r="E8" s="22">
        <v>313</v>
      </c>
      <c r="F8" s="21">
        <f>99+1</f>
        <v>100</v>
      </c>
      <c r="G8" s="23">
        <f>213+1</f>
        <v>214</v>
      </c>
      <c r="H8" s="21">
        <f>312+2</f>
        <v>314</v>
      </c>
      <c r="I8" s="24">
        <f>352+2</f>
        <v>354</v>
      </c>
      <c r="J8" s="25">
        <v>408</v>
      </c>
      <c r="K8" s="25">
        <v>358</v>
      </c>
      <c r="L8" s="26">
        <f>401+2</f>
        <v>403</v>
      </c>
      <c r="M8" s="27">
        <f>338+2</f>
        <v>340</v>
      </c>
      <c r="N8" s="24">
        <f>119+2</f>
        <v>121</v>
      </c>
      <c r="O8" s="24">
        <v>219</v>
      </c>
      <c r="P8" s="24">
        <f>338+2</f>
        <v>340</v>
      </c>
      <c r="Q8" s="211"/>
      <c r="R8" s="212"/>
      <c r="S8" s="30"/>
      <c r="T8" s="30"/>
      <c r="U8" s="82"/>
      <c r="V8" s="31">
        <f t="shared" si="0"/>
        <v>2198</v>
      </c>
      <c r="W8">
        <f t="shared" si="1"/>
        <v>1878</v>
      </c>
      <c r="X8" s="32">
        <f t="shared" si="2"/>
        <v>1.1703940362087326</v>
      </c>
      <c r="Y8" s="35"/>
      <c r="Z8" s="35"/>
      <c r="AA8" s="35"/>
      <c r="AB8" s="35"/>
      <c r="AC8" s="35"/>
      <c r="AD8" s="36"/>
    </row>
    <row r="9" spans="2:41" ht="44.25" customHeight="1" x14ac:dyDescent="0.35">
      <c r="B9" s="548"/>
      <c r="C9" s="549"/>
      <c r="D9" s="21" t="s">
        <v>26</v>
      </c>
      <c r="E9" s="22">
        <v>179</v>
      </c>
      <c r="F9" s="25">
        <v>24</v>
      </c>
      <c r="G9" s="23">
        <v>30</v>
      </c>
      <c r="H9" s="21">
        <v>54</v>
      </c>
      <c r="I9" s="24">
        <v>58</v>
      </c>
      <c r="J9" s="25">
        <v>53</v>
      </c>
      <c r="K9" s="25">
        <v>38</v>
      </c>
      <c r="L9" s="26">
        <v>36</v>
      </c>
      <c r="M9" s="27">
        <v>67</v>
      </c>
      <c r="N9" s="24">
        <v>43</v>
      </c>
      <c r="O9" s="24">
        <v>20</v>
      </c>
      <c r="P9" s="24">
        <v>63</v>
      </c>
      <c r="Q9" s="211"/>
      <c r="R9" s="212"/>
      <c r="S9" s="30"/>
      <c r="T9" s="30"/>
      <c r="U9" s="82"/>
      <c r="V9" s="31">
        <f t="shared" si="0"/>
        <v>325</v>
      </c>
      <c r="W9">
        <f t="shared" si="1"/>
        <v>1074</v>
      </c>
      <c r="X9" s="32">
        <f t="shared" si="2"/>
        <v>0.3026070763500931</v>
      </c>
      <c r="Y9" s="35"/>
      <c r="Z9" s="35"/>
      <c r="AA9" s="35"/>
      <c r="AB9" s="35"/>
      <c r="AC9" s="35"/>
      <c r="AD9" s="36"/>
    </row>
    <row r="10" spans="2:41" ht="44.25" customHeight="1" x14ac:dyDescent="0.35">
      <c r="B10" s="548"/>
      <c r="C10" s="549" t="s">
        <v>27</v>
      </c>
      <c r="D10" s="37" t="s">
        <v>28</v>
      </c>
      <c r="E10" s="22">
        <v>221</v>
      </c>
      <c r="F10" s="21">
        <v>186</v>
      </c>
      <c r="G10" s="23">
        <v>159</v>
      </c>
      <c r="H10" s="21">
        <v>345</v>
      </c>
      <c r="I10" s="24">
        <v>264</v>
      </c>
      <c r="J10" s="25">
        <v>294</v>
      </c>
      <c r="K10" s="25">
        <v>285</v>
      </c>
      <c r="L10" s="26">
        <v>384</v>
      </c>
      <c r="M10" s="27">
        <v>318</v>
      </c>
      <c r="N10" s="24">
        <v>121</v>
      </c>
      <c r="O10" s="24">
        <v>164</v>
      </c>
      <c r="P10" s="24">
        <v>285</v>
      </c>
      <c r="Q10" s="211"/>
      <c r="R10" s="212"/>
      <c r="S10" s="30"/>
      <c r="T10" s="30"/>
      <c r="U10" s="82"/>
      <c r="V10" s="31">
        <f t="shared" si="0"/>
        <v>1825</v>
      </c>
      <c r="W10">
        <f t="shared" si="1"/>
        <v>1326</v>
      </c>
      <c r="X10" s="32">
        <f t="shared" si="2"/>
        <v>1.3763197586726998</v>
      </c>
      <c r="Y10" s="36"/>
      <c r="Z10" s="36"/>
      <c r="AA10" s="36"/>
      <c r="AB10" s="36"/>
      <c r="AC10" s="36"/>
      <c r="AD10" s="36"/>
    </row>
    <row r="11" spans="2:41" ht="44.25" customHeight="1" x14ac:dyDescent="0.35">
      <c r="B11" s="548"/>
      <c r="C11" s="549"/>
      <c r="D11" s="37" t="s">
        <v>26</v>
      </c>
      <c r="E11" s="22">
        <v>111</v>
      </c>
      <c r="F11" s="25">
        <v>80</v>
      </c>
      <c r="G11" s="23">
        <v>118</v>
      </c>
      <c r="H11" s="21">
        <v>198</v>
      </c>
      <c r="I11" s="24">
        <v>259</v>
      </c>
      <c r="J11" s="25">
        <v>275</v>
      </c>
      <c r="K11" s="25">
        <v>255</v>
      </c>
      <c r="L11" s="26">
        <v>278</v>
      </c>
      <c r="M11" s="27">
        <v>202</v>
      </c>
      <c r="N11" s="24">
        <v>90</v>
      </c>
      <c r="O11" s="24">
        <v>139</v>
      </c>
      <c r="P11" s="24">
        <v>229</v>
      </c>
      <c r="Q11" s="213"/>
      <c r="R11" s="51"/>
      <c r="S11" s="212"/>
      <c r="T11" s="30"/>
      <c r="U11" s="82"/>
      <c r="V11" s="31">
        <f t="shared" si="0"/>
        <v>1477</v>
      </c>
      <c r="W11">
        <f t="shared" si="1"/>
        <v>666</v>
      </c>
      <c r="X11" s="32">
        <f t="shared" si="2"/>
        <v>2.2177177177177176</v>
      </c>
      <c r="Y11" s="36"/>
      <c r="Z11" s="36"/>
      <c r="AA11" s="36"/>
      <c r="AB11" s="36"/>
      <c r="AC11" s="36"/>
      <c r="AD11" s="36"/>
    </row>
    <row r="12" spans="2:41" ht="44.25" customHeight="1" x14ac:dyDescent="0.35">
      <c r="B12" s="548"/>
      <c r="C12" s="549" t="s">
        <v>29</v>
      </c>
      <c r="D12" s="549"/>
      <c r="E12" s="17">
        <v>135</v>
      </c>
      <c r="F12" s="21">
        <v>51</v>
      </c>
      <c r="G12" s="39">
        <v>72</v>
      </c>
      <c r="H12" s="21">
        <v>123</v>
      </c>
      <c r="I12" s="24">
        <v>139</v>
      </c>
      <c r="J12" s="25">
        <v>148</v>
      </c>
      <c r="K12" s="25">
        <v>130</v>
      </c>
      <c r="L12" s="26">
        <v>132</v>
      </c>
      <c r="M12" s="27">
        <v>140</v>
      </c>
      <c r="N12" s="24">
        <v>63</v>
      </c>
      <c r="O12" s="24">
        <v>76</v>
      </c>
      <c r="P12" s="24">
        <v>139</v>
      </c>
      <c r="Q12" s="214"/>
      <c r="R12" s="215"/>
      <c r="S12" s="30"/>
      <c r="T12" s="30"/>
      <c r="U12" s="30"/>
      <c r="V12" s="31">
        <f t="shared" si="0"/>
        <v>824</v>
      </c>
      <c r="W12">
        <f t="shared" si="1"/>
        <v>810</v>
      </c>
      <c r="X12" s="32">
        <f t="shared" si="2"/>
        <v>1.0172839506172839</v>
      </c>
      <c r="Y12" s="41"/>
      <c r="Z12" s="41"/>
      <c r="AA12" s="41"/>
      <c r="AB12" s="41"/>
      <c r="AC12" s="41"/>
      <c r="AD12" s="36"/>
    </row>
    <row r="13" spans="2:41" ht="44.25" customHeight="1" x14ac:dyDescent="0.35">
      <c r="B13" s="548"/>
      <c r="C13" s="549" t="s">
        <v>30</v>
      </c>
      <c r="D13" s="549"/>
      <c r="E13" s="22">
        <v>25</v>
      </c>
      <c r="F13" s="21">
        <v>16</v>
      </c>
      <c r="G13" s="23">
        <v>25</v>
      </c>
      <c r="H13" s="21">
        <v>41</v>
      </c>
      <c r="I13" s="24">
        <v>53</v>
      </c>
      <c r="J13" s="25">
        <v>50</v>
      </c>
      <c r="K13" s="25">
        <v>46</v>
      </c>
      <c r="L13" s="26">
        <v>58</v>
      </c>
      <c r="M13" s="42">
        <v>47</v>
      </c>
      <c r="N13" s="24">
        <v>28</v>
      </c>
      <c r="O13" s="24">
        <v>33</v>
      </c>
      <c r="P13" s="24">
        <v>61</v>
      </c>
      <c r="Q13" s="216"/>
      <c r="R13" s="217"/>
      <c r="S13" s="43"/>
      <c r="T13" s="43"/>
      <c r="U13" s="218"/>
      <c r="V13" s="31">
        <f t="shared" si="0"/>
        <v>307</v>
      </c>
      <c r="W13">
        <f t="shared" si="1"/>
        <v>150</v>
      </c>
      <c r="X13" s="32">
        <f t="shared" si="2"/>
        <v>2.0466666666666669</v>
      </c>
      <c r="AO13" s="31"/>
    </row>
    <row r="14" spans="2:41" ht="50.15" customHeight="1" x14ac:dyDescent="0.35">
      <c r="B14" s="559" t="s">
        <v>31</v>
      </c>
      <c r="C14" s="559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559"/>
      <c r="P14" s="559"/>
      <c r="V14" s="31">
        <f>SUM(V6:V13)</f>
        <v>11209</v>
      </c>
      <c r="W14" s="1">
        <f>SUM(W6:W13)</f>
        <v>11010</v>
      </c>
      <c r="X14" s="32">
        <f t="shared" si="2"/>
        <v>1.0180744777475024</v>
      </c>
      <c r="AO14" s="31"/>
    </row>
    <row r="15" spans="2:41" ht="20.149999999999999" customHeight="1" x14ac:dyDescent="0.35">
      <c r="B15" s="560"/>
      <c r="C15" s="560"/>
      <c r="D15" s="560"/>
      <c r="E15" s="560"/>
      <c r="F15" s="560"/>
      <c r="G15" s="560"/>
      <c r="H15" s="560"/>
      <c r="I15" s="560"/>
      <c r="J15" s="560"/>
      <c r="K15" s="560"/>
      <c r="L15" s="219"/>
      <c r="M15" s="220"/>
      <c r="N15" s="220"/>
      <c r="O15" s="220"/>
      <c r="P15" s="220"/>
    </row>
    <row r="16" spans="2:41" ht="42.75" customHeight="1" x14ac:dyDescent="0.35">
      <c r="B16" s="561" t="s">
        <v>32</v>
      </c>
      <c r="C16" s="563" t="s">
        <v>33</v>
      </c>
      <c r="D16" s="563"/>
      <c r="E16" s="44">
        <v>180</v>
      </c>
      <c r="F16" s="45">
        <v>96</v>
      </c>
      <c r="G16" s="46">
        <v>92</v>
      </c>
      <c r="H16" s="47">
        <v>188</v>
      </c>
      <c r="I16" s="48">
        <v>176</v>
      </c>
      <c r="J16" s="48">
        <v>196</v>
      </c>
      <c r="K16" s="49">
        <v>174</v>
      </c>
      <c r="L16" s="50">
        <v>163</v>
      </c>
      <c r="M16" s="24">
        <v>188</v>
      </c>
      <c r="N16" s="24">
        <v>82</v>
      </c>
      <c r="O16" s="24">
        <v>83</v>
      </c>
      <c r="P16" s="24">
        <v>165</v>
      </c>
      <c r="Q16" s="51"/>
      <c r="R16" s="51"/>
      <c r="S16" s="51"/>
      <c r="T16" s="51"/>
      <c r="U16" s="51"/>
      <c r="V16" s="31">
        <f t="shared" ref="V16:V17" si="3">G16+I16+J16+K16+L16+M16+N16</f>
        <v>1071</v>
      </c>
      <c r="W16" s="1">
        <f t="shared" ref="W16:W20" si="4">E16*6</f>
        <v>1080</v>
      </c>
      <c r="X16" s="32">
        <f t="shared" ref="X16:X51" si="5">V16/W16</f>
        <v>0.9916666666666667</v>
      </c>
    </row>
    <row r="17" spans="2:43" ht="42.75" customHeight="1" x14ac:dyDescent="0.35">
      <c r="B17" s="561"/>
      <c r="C17" s="563" t="s">
        <v>34</v>
      </c>
      <c r="D17" s="563"/>
      <c r="E17" s="53">
        <v>70</v>
      </c>
      <c r="F17" s="54">
        <v>26</v>
      </c>
      <c r="G17" s="55">
        <v>44</v>
      </c>
      <c r="H17" s="24">
        <v>70</v>
      </c>
      <c r="I17" s="56">
        <v>84</v>
      </c>
      <c r="J17" s="57">
        <v>77</v>
      </c>
      <c r="K17" s="58">
        <v>70</v>
      </c>
      <c r="L17" s="50">
        <v>71</v>
      </c>
      <c r="M17" s="24">
        <v>66</v>
      </c>
      <c r="N17" s="24">
        <v>41</v>
      </c>
      <c r="O17" s="59">
        <v>31</v>
      </c>
      <c r="P17" s="24">
        <v>72</v>
      </c>
      <c r="Q17" s="51"/>
      <c r="R17" s="51"/>
      <c r="S17" s="51"/>
      <c r="T17" s="51"/>
      <c r="U17" s="51"/>
      <c r="V17" s="31">
        <f t="shared" si="3"/>
        <v>453</v>
      </c>
      <c r="W17" s="1">
        <f t="shared" si="4"/>
        <v>420</v>
      </c>
      <c r="X17" s="32">
        <f t="shared" si="5"/>
        <v>1.0785714285714285</v>
      </c>
    </row>
    <row r="18" spans="2:43" ht="42.75" customHeight="1" x14ac:dyDescent="0.35">
      <c r="B18" s="561"/>
      <c r="C18" s="550" t="s">
        <v>35</v>
      </c>
      <c r="D18" s="550"/>
      <c r="E18" s="564">
        <v>18</v>
      </c>
      <c r="F18" s="54">
        <v>4</v>
      </c>
      <c r="G18" s="55">
        <v>5</v>
      </c>
      <c r="H18" s="21">
        <v>9</v>
      </c>
      <c r="I18" s="60">
        <v>5</v>
      </c>
      <c r="J18" s="57">
        <v>8</v>
      </c>
      <c r="K18" s="61">
        <v>4</v>
      </c>
      <c r="L18" s="50">
        <v>6</v>
      </c>
      <c r="M18" s="21">
        <v>7</v>
      </c>
      <c r="N18" s="21">
        <v>4</v>
      </c>
      <c r="O18" s="21">
        <v>5</v>
      </c>
      <c r="P18" s="21">
        <v>9</v>
      </c>
      <c r="Q18" s="62"/>
      <c r="R18" s="62"/>
      <c r="S18" s="62"/>
      <c r="T18" s="62"/>
      <c r="U18" s="62"/>
      <c r="V18" s="31">
        <f>G18+G19+I19+I18+J18+J19+K18+K19+L18+L19+M18+M19+N18+N19</f>
        <v>52</v>
      </c>
      <c r="W18" s="1">
        <f t="shared" si="4"/>
        <v>108</v>
      </c>
      <c r="X18" s="32">
        <f t="shared" si="5"/>
        <v>0.48148148148148145</v>
      </c>
    </row>
    <row r="19" spans="2:43" ht="42.75" customHeight="1" x14ac:dyDescent="0.35">
      <c r="B19" s="561"/>
      <c r="C19" s="550" t="s">
        <v>36</v>
      </c>
      <c r="D19" s="550"/>
      <c r="E19" s="564"/>
      <c r="F19" s="54">
        <v>0</v>
      </c>
      <c r="G19" s="55">
        <v>1</v>
      </c>
      <c r="H19" s="21">
        <v>1</v>
      </c>
      <c r="I19" s="63">
        <v>0</v>
      </c>
      <c r="J19" s="57">
        <v>2</v>
      </c>
      <c r="K19" s="61">
        <v>3</v>
      </c>
      <c r="L19" s="50">
        <v>4</v>
      </c>
      <c r="M19" s="21">
        <v>2</v>
      </c>
      <c r="N19" s="21">
        <v>1</v>
      </c>
      <c r="O19" s="21">
        <v>0</v>
      </c>
      <c r="P19" s="21">
        <v>1</v>
      </c>
      <c r="Q19" s="62"/>
      <c r="R19" s="62"/>
      <c r="S19" s="62"/>
      <c r="T19" s="62"/>
      <c r="U19" s="62"/>
      <c r="V19" s="31"/>
      <c r="X19" s="32"/>
    </row>
    <row r="20" spans="2:43" ht="42.75" customHeight="1" x14ac:dyDescent="0.35">
      <c r="B20" s="561"/>
      <c r="C20" s="550" t="s">
        <v>37</v>
      </c>
      <c r="D20" s="550"/>
      <c r="E20" s="564">
        <v>5</v>
      </c>
      <c r="F20" s="54">
        <v>4</v>
      </c>
      <c r="G20" s="55">
        <v>5</v>
      </c>
      <c r="H20" s="21">
        <v>9</v>
      </c>
      <c r="I20" s="60">
        <v>7</v>
      </c>
      <c r="J20" s="57">
        <v>6</v>
      </c>
      <c r="K20" s="40">
        <v>6</v>
      </c>
      <c r="L20" s="64">
        <v>9</v>
      </c>
      <c r="M20" s="21">
        <v>5</v>
      </c>
      <c r="N20" s="21">
        <v>7</v>
      </c>
      <c r="O20" s="21">
        <v>4</v>
      </c>
      <c r="P20" s="21">
        <v>11</v>
      </c>
      <c r="Q20" s="62"/>
      <c r="R20" s="62"/>
      <c r="S20" s="62"/>
      <c r="T20" s="62"/>
      <c r="U20" s="62"/>
      <c r="V20" s="31">
        <f>G20+G21+I21+I20+J20+J21+K20+K21+L20+L21+M20+M21+N20+N21</f>
        <v>60</v>
      </c>
      <c r="W20" s="1">
        <f t="shared" si="4"/>
        <v>30</v>
      </c>
      <c r="X20" s="32">
        <f t="shared" si="5"/>
        <v>2</v>
      </c>
    </row>
    <row r="21" spans="2:43" ht="42.75" customHeight="1" x14ac:dyDescent="0.35">
      <c r="B21" s="562"/>
      <c r="C21" s="550" t="s">
        <v>38</v>
      </c>
      <c r="D21" s="550"/>
      <c r="E21" s="564"/>
      <c r="F21" s="54">
        <v>2</v>
      </c>
      <c r="G21" s="55">
        <v>1</v>
      </c>
      <c r="H21" s="21">
        <v>3</v>
      </c>
      <c r="I21" s="60">
        <v>1</v>
      </c>
      <c r="J21" s="57">
        <v>3</v>
      </c>
      <c r="K21" s="40">
        <v>4</v>
      </c>
      <c r="L21" s="64">
        <v>2</v>
      </c>
      <c r="M21" s="21">
        <v>4</v>
      </c>
      <c r="N21" s="21">
        <v>0</v>
      </c>
      <c r="O21" s="21">
        <v>1</v>
      </c>
      <c r="P21" s="21">
        <v>1</v>
      </c>
      <c r="Q21" s="62"/>
      <c r="R21" s="62"/>
      <c r="S21" s="62"/>
      <c r="T21" s="62"/>
      <c r="U21" s="62"/>
      <c r="V21" s="31">
        <f>SUM(V16:V20)</f>
        <v>1636</v>
      </c>
      <c r="W21" s="1">
        <f>SUM(W16:W20)</f>
        <v>1638</v>
      </c>
      <c r="X21" s="32">
        <f t="shared" si="5"/>
        <v>0.99877899877899878</v>
      </c>
    </row>
    <row r="22" spans="2:43" ht="11.25" customHeight="1" x14ac:dyDescent="0.35">
      <c r="B22" s="66"/>
      <c r="C22" s="66"/>
      <c r="D22" s="66"/>
      <c r="E22" s="66"/>
      <c r="F22" s="66"/>
      <c r="G22" s="66"/>
      <c r="H22" s="66"/>
      <c r="I22" s="67"/>
      <c r="J22" s="66"/>
      <c r="K22" s="66"/>
      <c r="L22" s="67"/>
      <c r="M22" s="67"/>
      <c r="N22" s="67"/>
      <c r="O22" s="67"/>
      <c r="P22" s="67"/>
      <c r="Q22" s="66"/>
      <c r="R22" s="66"/>
      <c r="S22" s="66"/>
      <c r="T22" s="66"/>
      <c r="U22" s="66"/>
      <c r="V22" s="52"/>
      <c r="X22" s="32"/>
    </row>
    <row r="23" spans="2:43" ht="45" customHeight="1" x14ac:dyDescent="0.35">
      <c r="B23" s="68" t="s">
        <v>39</v>
      </c>
      <c r="C23" s="551" t="s">
        <v>40</v>
      </c>
      <c r="D23" s="552"/>
      <c r="E23" s="53">
        <v>345</v>
      </c>
      <c r="F23" s="54">
        <v>128</v>
      </c>
      <c r="G23" s="54">
        <v>161</v>
      </c>
      <c r="H23" s="69">
        <v>289</v>
      </c>
      <c r="I23" s="69">
        <f>293+31+29</f>
        <v>353</v>
      </c>
      <c r="J23" s="69">
        <v>402</v>
      </c>
      <c r="K23" s="69">
        <v>346</v>
      </c>
      <c r="L23" s="69">
        <v>389</v>
      </c>
      <c r="M23" s="69">
        <v>358</v>
      </c>
      <c r="N23" s="69">
        <v>162</v>
      </c>
      <c r="O23" s="69">
        <v>208</v>
      </c>
      <c r="P23" s="69">
        <v>370</v>
      </c>
      <c r="Q23" s="70"/>
      <c r="R23" s="70"/>
      <c r="S23" s="70"/>
      <c r="T23" s="70"/>
      <c r="U23" s="70"/>
      <c r="V23" s="31">
        <f>G23+I23+J23+K23+L23+M23+N23</f>
        <v>2171</v>
      </c>
      <c r="W23" s="1">
        <f>E23*6</f>
        <v>2070</v>
      </c>
      <c r="X23" s="32">
        <f t="shared" si="5"/>
        <v>1.048792270531401</v>
      </c>
      <c r="AP23" s="31"/>
    </row>
    <row r="24" spans="2:43" ht="12" customHeight="1" x14ac:dyDescent="0.3">
      <c r="B24" s="71"/>
      <c r="C24" s="71"/>
      <c r="D24" s="71"/>
      <c r="E24" s="71"/>
      <c r="F24" s="71"/>
      <c r="G24" s="71"/>
      <c r="H24" s="71"/>
      <c r="I24" s="72"/>
      <c r="J24" s="71"/>
      <c r="K24" s="71"/>
      <c r="L24" s="72"/>
      <c r="M24" s="72"/>
      <c r="N24" s="72"/>
      <c r="O24" s="72"/>
      <c r="P24" s="73"/>
      <c r="Q24" s="71"/>
      <c r="R24" s="71"/>
      <c r="S24" s="71"/>
      <c r="T24" s="71"/>
      <c r="U24" s="71"/>
      <c r="V24" s="52"/>
    </row>
    <row r="25" spans="2:43" ht="45" customHeight="1" x14ac:dyDescent="0.35">
      <c r="B25" s="553" t="s">
        <v>41</v>
      </c>
      <c r="C25" s="555" t="s">
        <v>42</v>
      </c>
      <c r="D25" s="555"/>
      <c r="E25" s="74">
        <v>2988</v>
      </c>
      <c r="F25" s="21">
        <v>1218</v>
      </c>
      <c r="G25" s="21">
        <v>1403</v>
      </c>
      <c r="H25" s="21">
        <v>2621</v>
      </c>
      <c r="I25" s="75">
        <v>2369</v>
      </c>
      <c r="J25" s="75">
        <v>3175</v>
      </c>
      <c r="K25" s="76">
        <v>2571</v>
      </c>
      <c r="L25" s="76">
        <v>2856</v>
      </c>
      <c r="M25" s="76">
        <v>2789</v>
      </c>
      <c r="N25" s="76">
        <v>1352</v>
      </c>
      <c r="O25" s="77">
        <v>1580</v>
      </c>
      <c r="P25" s="21">
        <v>2932</v>
      </c>
      <c r="Q25" s="221"/>
      <c r="R25" s="222"/>
      <c r="S25" s="78"/>
      <c r="T25" s="78"/>
      <c r="U25" s="78"/>
      <c r="V25" s="31">
        <f t="shared" ref="V25:V26" si="6">G25+I25+J25+K25+L25+M25+N25</f>
        <v>16515</v>
      </c>
      <c r="W25" s="31">
        <f t="shared" ref="W25:W26" si="7">E25*6</f>
        <v>17928</v>
      </c>
      <c r="X25" s="32">
        <f t="shared" si="5"/>
        <v>0.92118473895582331</v>
      </c>
    </row>
    <row r="26" spans="2:43" ht="45" customHeight="1" x14ac:dyDescent="0.35">
      <c r="B26" s="554"/>
      <c r="C26" s="556" t="s">
        <v>43</v>
      </c>
      <c r="D26" s="556"/>
      <c r="E26" s="79">
        <v>1730</v>
      </c>
      <c r="F26" s="80">
        <v>1167</v>
      </c>
      <c r="G26" s="80">
        <v>1284</v>
      </c>
      <c r="H26" s="80">
        <v>2451</v>
      </c>
      <c r="I26" s="81">
        <v>2115</v>
      </c>
      <c r="J26" s="75">
        <v>2420</v>
      </c>
      <c r="K26" s="40">
        <v>2159</v>
      </c>
      <c r="L26" s="40">
        <v>2498</v>
      </c>
      <c r="M26" s="40">
        <v>2380</v>
      </c>
      <c r="N26" s="40">
        <v>1048</v>
      </c>
      <c r="O26" s="64">
        <v>1081</v>
      </c>
      <c r="P26" s="21">
        <v>2129</v>
      </c>
      <c r="Q26" s="223"/>
      <c r="R26" s="224"/>
      <c r="S26" s="82"/>
      <c r="T26" s="82"/>
      <c r="U26" s="82"/>
      <c r="V26" s="31">
        <f t="shared" si="6"/>
        <v>13904</v>
      </c>
      <c r="W26" s="31">
        <f t="shared" si="7"/>
        <v>10380</v>
      </c>
      <c r="X26" s="32">
        <f t="shared" si="5"/>
        <v>1.3394990366088633</v>
      </c>
      <c r="AO26" s="83"/>
      <c r="AP26" s="31"/>
      <c r="AQ26" s="84"/>
    </row>
    <row r="27" spans="2:43" ht="34.5" customHeight="1" x14ac:dyDescent="0.35">
      <c r="B27" s="71"/>
      <c r="C27" s="71"/>
      <c r="D27" s="71"/>
      <c r="E27" s="71"/>
      <c r="F27" s="71"/>
      <c r="G27" s="71"/>
      <c r="H27" s="71"/>
      <c r="I27" s="72"/>
      <c r="J27" s="71"/>
      <c r="K27" s="71"/>
      <c r="L27" s="72"/>
      <c r="M27" s="72"/>
      <c r="N27" s="72"/>
      <c r="O27" s="72"/>
      <c r="P27" s="85"/>
      <c r="Q27" s="71"/>
      <c r="R27" s="71"/>
      <c r="S27" s="71"/>
      <c r="T27" s="71"/>
      <c r="U27" s="71"/>
      <c r="V27" s="31">
        <f>V25+V26</f>
        <v>30419</v>
      </c>
      <c r="W27" s="31">
        <f>W25+W26</f>
        <v>28308</v>
      </c>
      <c r="X27" s="32">
        <f t="shared" si="5"/>
        <v>1.0745725589939239</v>
      </c>
    </row>
    <row r="28" spans="2:43" ht="40.5" customHeight="1" x14ac:dyDescent="0.35">
      <c r="B28" s="86" t="s">
        <v>44</v>
      </c>
      <c r="C28" s="557" t="s">
        <v>45</v>
      </c>
      <c r="D28" s="558"/>
      <c r="E28" s="87">
        <v>608</v>
      </c>
      <c r="F28" s="88">
        <v>515</v>
      </c>
      <c r="G28" s="88">
        <v>393</v>
      </c>
      <c r="H28" s="89">
        <f>146+762</f>
        <v>908</v>
      </c>
      <c r="I28" s="89">
        <v>877</v>
      </c>
      <c r="J28" s="89">
        <v>737</v>
      </c>
      <c r="K28" s="89">
        <v>992</v>
      </c>
      <c r="L28" s="89">
        <f>121+614</f>
        <v>735</v>
      </c>
      <c r="M28" s="89">
        <v>953</v>
      </c>
      <c r="N28" s="89">
        <v>266</v>
      </c>
      <c r="O28" s="90">
        <v>381</v>
      </c>
      <c r="P28" s="21">
        <v>647</v>
      </c>
      <c r="Q28" s="225"/>
      <c r="R28" s="226"/>
      <c r="S28" s="91"/>
      <c r="T28" s="91"/>
      <c r="U28" s="91"/>
      <c r="V28" s="31">
        <f>G28+I28+J28+K28+L28+M28+N28</f>
        <v>4953</v>
      </c>
      <c r="W28" s="1">
        <f>E28*6</f>
        <v>3648</v>
      </c>
      <c r="X28" s="32">
        <f t="shared" si="5"/>
        <v>1.3577302631578947</v>
      </c>
      <c r="AP28" s="84"/>
    </row>
    <row r="29" spans="2:43" ht="20.149999999999999" customHeight="1" x14ac:dyDescent="0.3">
      <c r="B29" s="66"/>
      <c r="C29" s="66"/>
      <c r="D29" s="66"/>
      <c r="E29" s="66"/>
      <c r="F29" s="66"/>
      <c r="G29" s="66"/>
      <c r="H29" s="66"/>
      <c r="I29" s="67"/>
      <c r="J29" s="66"/>
      <c r="K29" s="66"/>
      <c r="L29" s="67"/>
      <c r="M29" s="67"/>
      <c r="N29" s="67"/>
      <c r="O29" s="67"/>
      <c r="P29" s="92"/>
      <c r="Q29" s="66"/>
      <c r="R29" s="66"/>
      <c r="S29" s="66"/>
      <c r="T29" s="66"/>
      <c r="U29" s="66"/>
      <c r="V29" s="52"/>
    </row>
    <row r="30" spans="2:43" ht="39.75" customHeight="1" x14ac:dyDescent="0.35">
      <c r="B30" s="94" t="s">
        <v>46</v>
      </c>
      <c r="C30" s="572" t="s">
        <v>47</v>
      </c>
      <c r="D30" s="573"/>
      <c r="E30" s="95">
        <v>120</v>
      </c>
      <c r="F30" s="96">
        <v>64</v>
      </c>
      <c r="G30" s="96">
        <v>78</v>
      </c>
      <c r="H30" s="97">
        <v>142</v>
      </c>
      <c r="I30" s="98">
        <v>113</v>
      </c>
      <c r="J30" s="98">
        <v>111</v>
      </c>
      <c r="K30" s="98">
        <v>118</v>
      </c>
      <c r="L30" s="98">
        <v>117</v>
      </c>
      <c r="M30" s="98">
        <v>120</v>
      </c>
      <c r="N30" s="98">
        <v>63</v>
      </c>
      <c r="O30" s="99">
        <v>47</v>
      </c>
      <c r="P30" s="37">
        <v>110</v>
      </c>
      <c r="Q30" s="227"/>
      <c r="R30" s="228"/>
      <c r="S30" s="228"/>
      <c r="T30" s="100"/>
      <c r="U30" s="100"/>
      <c r="V30" s="31">
        <f>G30+I30+J30+K30+L30+M30+N30</f>
        <v>720</v>
      </c>
      <c r="W30" s="1">
        <f>E30*6</f>
        <v>720</v>
      </c>
      <c r="X30" s="32">
        <f t="shared" si="5"/>
        <v>1</v>
      </c>
    </row>
    <row r="31" spans="2:43" ht="13" customHeight="1" x14ac:dyDescent="0.3">
      <c r="B31" s="66"/>
      <c r="C31" s="66"/>
      <c r="D31" s="66"/>
      <c r="E31" s="66"/>
      <c r="F31" s="66"/>
      <c r="G31" s="66"/>
      <c r="H31" s="66"/>
      <c r="I31" s="67"/>
      <c r="J31" s="66"/>
      <c r="K31" s="66"/>
      <c r="L31" s="67"/>
      <c r="M31" s="67"/>
      <c r="N31" s="67"/>
      <c r="O31" s="67"/>
      <c r="P31" s="101"/>
      <c r="Q31" s="66"/>
      <c r="R31" s="66"/>
      <c r="S31" s="66"/>
      <c r="T31" s="66"/>
      <c r="U31" s="66"/>
      <c r="V31" s="52"/>
    </row>
    <row r="32" spans="2:43" ht="40.5" customHeight="1" x14ac:dyDescent="0.35">
      <c r="B32" s="574" t="s">
        <v>48</v>
      </c>
      <c r="C32" s="571" t="s">
        <v>49</v>
      </c>
      <c r="D32" s="571"/>
      <c r="E32" s="17">
        <v>8</v>
      </c>
      <c r="F32" s="39">
        <v>6</v>
      </c>
      <c r="G32" s="39">
        <v>2</v>
      </c>
      <c r="H32" s="21">
        <v>8</v>
      </c>
      <c r="I32" s="21">
        <v>8</v>
      </c>
      <c r="J32" s="21">
        <v>8</v>
      </c>
      <c r="K32" s="102">
        <v>0</v>
      </c>
      <c r="L32" s="102">
        <v>0</v>
      </c>
      <c r="M32" s="102">
        <v>0</v>
      </c>
      <c r="N32" s="21">
        <v>0</v>
      </c>
      <c r="O32" s="21">
        <v>0</v>
      </c>
      <c r="P32" s="21">
        <v>0</v>
      </c>
      <c r="Q32" s="229"/>
      <c r="R32" s="230"/>
      <c r="S32" s="230"/>
      <c r="T32" s="103"/>
      <c r="U32" s="103"/>
      <c r="V32" s="31">
        <f t="shared" ref="V32:V37" si="8">G32+I32+J32+K32+L32+M32+N32</f>
        <v>18</v>
      </c>
      <c r="W32" s="1">
        <f t="shared" ref="W32:W37" si="9">E32*6</f>
        <v>48</v>
      </c>
      <c r="X32" s="32">
        <f t="shared" si="5"/>
        <v>0.375</v>
      </c>
    </row>
    <row r="33" spans="2:29" ht="40.5" customHeight="1" x14ac:dyDescent="0.35">
      <c r="B33" s="574"/>
      <c r="C33" s="571" t="s">
        <v>112</v>
      </c>
      <c r="D33" s="571"/>
      <c r="E33" s="17">
        <v>150</v>
      </c>
      <c r="F33" s="39">
        <v>68</v>
      </c>
      <c r="G33" s="23">
        <f t="shared" ref="G33:G37" si="10">H33-F33</f>
        <v>82</v>
      </c>
      <c r="H33" s="21">
        <v>150</v>
      </c>
      <c r="I33" s="21">
        <v>150</v>
      </c>
      <c r="J33" s="21">
        <v>150</v>
      </c>
      <c r="K33" s="21">
        <v>150</v>
      </c>
      <c r="L33" s="21">
        <v>150</v>
      </c>
      <c r="M33" s="102">
        <f>64+72</f>
        <v>136</v>
      </c>
      <c r="N33" s="21">
        <v>68</v>
      </c>
      <c r="O33" s="21">
        <v>75</v>
      </c>
      <c r="P33" s="21">
        <v>143</v>
      </c>
      <c r="Q33" s="221"/>
      <c r="R33" s="222"/>
      <c r="S33" s="222"/>
      <c r="T33" s="78"/>
      <c r="U33" s="78"/>
      <c r="V33" s="31">
        <f t="shared" si="8"/>
        <v>886</v>
      </c>
      <c r="W33" s="1">
        <f t="shared" si="9"/>
        <v>900</v>
      </c>
      <c r="X33" s="32">
        <f t="shared" si="5"/>
        <v>0.98444444444444446</v>
      </c>
    </row>
    <row r="34" spans="2:29" ht="40.5" customHeight="1" x14ac:dyDescent="0.35">
      <c r="B34" s="574"/>
      <c r="C34" s="571" t="s">
        <v>51</v>
      </c>
      <c r="D34" s="571"/>
      <c r="E34" s="17">
        <v>250</v>
      </c>
      <c r="F34" s="39">
        <v>128</v>
      </c>
      <c r="G34" s="23">
        <f t="shared" si="10"/>
        <v>156</v>
      </c>
      <c r="H34" s="21">
        <v>284</v>
      </c>
      <c r="I34" s="21">
        <v>280</v>
      </c>
      <c r="J34" s="21">
        <v>308</v>
      </c>
      <c r="K34" s="21">
        <v>302</v>
      </c>
      <c r="L34" s="21">
        <v>304</v>
      </c>
      <c r="M34" s="102">
        <v>282</v>
      </c>
      <c r="N34" s="21">
        <v>158</v>
      </c>
      <c r="O34" s="21">
        <v>195</v>
      </c>
      <c r="P34" s="21">
        <v>353</v>
      </c>
      <c r="Q34" s="231"/>
      <c r="R34" s="232"/>
      <c r="S34" s="232"/>
      <c r="T34" s="104"/>
      <c r="U34" s="104"/>
      <c r="V34" s="31">
        <f t="shared" si="8"/>
        <v>1790</v>
      </c>
      <c r="W34" s="1">
        <f t="shared" si="9"/>
        <v>1500</v>
      </c>
      <c r="X34" s="32">
        <f t="shared" si="5"/>
        <v>1.1933333333333334</v>
      </c>
    </row>
    <row r="35" spans="2:29" ht="40.5" customHeight="1" x14ac:dyDescent="0.35">
      <c r="B35" s="574"/>
      <c r="C35" s="571" t="s">
        <v>113</v>
      </c>
      <c r="D35" s="571"/>
      <c r="E35" s="17">
        <v>400</v>
      </c>
      <c r="F35" s="39">
        <v>181</v>
      </c>
      <c r="G35" s="23">
        <f t="shared" si="10"/>
        <v>219</v>
      </c>
      <c r="H35" s="21">
        <v>400</v>
      </c>
      <c r="I35" s="21">
        <v>400</v>
      </c>
      <c r="J35" s="21">
        <v>400</v>
      </c>
      <c r="K35" s="21">
        <v>400</v>
      </c>
      <c r="L35" s="21">
        <v>400</v>
      </c>
      <c r="M35" s="102">
        <f>70+330</f>
        <v>400</v>
      </c>
      <c r="N35" s="21">
        <v>182</v>
      </c>
      <c r="O35" s="21">
        <v>148</v>
      </c>
      <c r="P35" s="21">
        <v>330</v>
      </c>
      <c r="Q35" s="231"/>
      <c r="R35" s="232"/>
      <c r="S35" s="232"/>
      <c r="T35" s="104"/>
      <c r="U35" s="104"/>
      <c r="V35" s="31">
        <f t="shared" si="8"/>
        <v>2401</v>
      </c>
      <c r="W35" s="1">
        <f t="shared" si="9"/>
        <v>2400</v>
      </c>
      <c r="X35" s="32">
        <f t="shared" si="5"/>
        <v>1.0004166666666667</v>
      </c>
    </row>
    <row r="36" spans="2:29" ht="40.5" customHeight="1" x14ac:dyDescent="0.35">
      <c r="B36" s="574"/>
      <c r="C36" s="550" t="s">
        <v>53</v>
      </c>
      <c r="D36" s="550"/>
      <c r="E36" s="17">
        <v>200</v>
      </c>
      <c r="F36" s="39">
        <v>108</v>
      </c>
      <c r="G36" s="23">
        <f t="shared" si="10"/>
        <v>162</v>
      </c>
      <c r="H36" s="21">
        <v>270</v>
      </c>
      <c r="I36" s="21">
        <v>189</v>
      </c>
      <c r="J36" s="21">
        <v>234</v>
      </c>
      <c r="K36" s="21">
        <v>204</v>
      </c>
      <c r="L36" s="21">
        <v>221</v>
      </c>
      <c r="M36" s="102">
        <v>200</v>
      </c>
      <c r="N36" s="21">
        <v>92</v>
      </c>
      <c r="O36" s="21">
        <v>115</v>
      </c>
      <c r="P36" s="21">
        <v>207</v>
      </c>
      <c r="Q36" s="232"/>
      <c r="R36" s="104"/>
      <c r="S36" s="104"/>
      <c r="T36" s="104"/>
      <c r="U36" s="104"/>
      <c r="V36" s="31">
        <f t="shared" si="8"/>
        <v>1302</v>
      </c>
      <c r="W36" s="1">
        <f t="shared" si="9"/>
        <v>1200</v>
      </c>
      <c r="X36" s="32">
        <f t="shared" si="5"/>
        <v>1.085</v>
      </c>
    </row>
    <row r="37" spans="2:29" ht="40.5" customHeight="1" x14ac:dyDescent="0.35">
      <c r="B37" s="574"/>
      <c r="C37" s="550" t="s">
        <v>54</v>
      </c>
      <c r="D37" s="550"/>
      <c r="E37" s="17">
        <v>80</v>
      </c>
      <c r="F37" s="39">
        <v>48</v>
      </c>
      <c r="G37" s="23">
        <f t="shared" si="10"/>
        <v>56</v>
      </c>
      <c r="H37" s="21">
        <v>104</v>
      </c>
      <c r="I37" s="21">
        <v>96</v>
      </c>
      <c r="J37" s="21">
        <v>108</v>
      </c>
      <c r="K37" s="21">
        <v>100</v>
      </c>
      <c r="L37" s="21">
        <v>71</v>
      </c>
      <c r="M37" s="102">
        <v>80</v>
      </c>
      <c r="N37" s="21">
        <v>50</v>
      </c>
      <c r="O37" s="21">
        <v>55</v>
      </c>
      <c r="P37" s="21">
        <v>105</v>
      </c>
      <c r="Q37" s="224"/>
      <c r="R37" s="82"/>
      <c r="S37" s="82"/>
      <c r="T37" s="82"/>
      <c r="U37" s="82"/>
      <c r="V37" s="31">
        <f t="shared" si="8"/>
        <v>561</v>
      </c>
      <c r="W37" s="1">
        <f t="shared" si="9"/>
        <v>480</v>
      </c>
      <c r="X37" s="32">
        <f t="shared" si="5"/>
        <v>1.16875</v>
      </c>
    </row>
    <row r="38" spans="2:29" ht="149.25" customHeight="1" x14ac:dyDescent="0.35">
      <c r="B38" s="565" t="s">
        <v>114</v>
      </c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7"/>
      <c r="V38" s="233">
        <f>SUM(V32:V37)</f>
        <v>6958</v>
      </c>
      <c r="W38" s="1">
        <f>SUM(W32:W37)</f>
        <v>6528</v>
      </c>
      <c r="X38" s="32">
        <f t="shared" si="5"/>
        <v>1.0658700980392157</v>
      </c>
    </row>
    <row r="39" spans="2:29" ht="20.149999999999999" customHeight="1" x14ac:dyDescent="0.3">
      <c r="B39" s="105"/>
      <c r="C39" s="105"/>
      <c r="D39" s="105"/>
      <c r="E39" s="105"/>
      <c r="F39" s="105"/>
      <c r="G39" s="105"/>
      <c r="H39" s="105"/>
      <c r="I39" s="101"/>
      <c r="J39" s="105"/>
      <c r="K39" s="105"/>
      <c r="L39" s="101"/>
      <c r="M39" s="101"/>
      <c r="N39" s="101"/>
      <c r="O39" s="101"/>
      <c r="P39" s="101"/>
      <c r="Q39" s="105"/>
      <c r="R39" s="105"/>
      <c r="S39" s="105"/>
      <c r="T39" s="105"/>
      <c r="U39" s="105"/>
      <c r="V39" s="52"/>
    </row>
    <row r="40" spans="2:29" ht="42" customHeight="1" x14ac:dyDescent="0.35">
      <c r="B40" s="568" t="s">
        <v>55</v>
      </c>
      <c r="C40" s="571" t="s">
        <v>49</v>
      </c>
      <c r="D40" s="571"/>
      <c r="E40" s="234">
        <v>8</v>
      </c>
      <c r="F40" s="39">
        <v>5</v>
      </c>
      <c r="G40" s="23">
        <v>3</v>
      </c>
      <c r="H40" s="106">
        <v>8</v>
      </c>
      <c r="I40" s="24">
        <v>11</v>
      </c>
      <c r="J40" s="24">
        <v>18</v>
      </c>
      <c r="K40" s="76">
        <v>18</v>
      </c>
      <c r="L40" s="76">
        <v>20</v>
      </c>
      <c r="M40" s="77">
        <v>14</v>
      </c>
      <c r="N40" s="24">
        <v>7</v>
      </c>
      <c r="O40" s="24">
        <v>6</v>
      </c>
      <c r="P40" s="24">
        <v>13</v>
      </c>
      <c r="Q40" s="235"/>
      <c r="R40" s="236"/>
      <c r="S40" s="107"/>
      <c r="T40" s="107"/>
      <c r="U40" s="107"/>
      <c r="V40" s="31">
        <f t="shared" ref="V40:V45" si="11">G40+I40+J40+K40+L40+M40+N40</f>
        <v>91</v>
      </c>
      <c r="W40" s="1">
        <f t="shared" ref="W40:W45" si="12">E40*6</f>
        <v>48</v>
      </c>
      <c r="X40" s="32">
        <f t="shared" si="5"/>
        <v>1.8958333333333333</v>
      </c>
    </row>
    <row r="41" spans="2:29" ht="42" customHeight="1" x14ac:dyDescent="0.35">
      <c r="B41" s="569"/>
      <c r="C41" s="571" t="s">
        <v>50</v>
      </c>
      <c r="D41" s="571"/>
      <c r="E41" s="183">
        <v>150</v>
      </c>
      <c r="F41" s="39">
        <v>43</v>
      </c>
      <c r="G41" s="23">
        <v>72</v>
      </c>
      <c r="H41" s="106">
        <v>115</v>
      </c>
      <c r="I41" s="24">
        <f>40+55</f>
        <v>95</v>
      </c>
      <c r="J41" s="24">
        <v>98</v>
      </c>
      <c r="K41" s="40">
        <v>122</v>
      </c>
      <c r="L41" s="40">
        <v>135</v>
      </c>
      <c r="M41" s="64">
        <f>51+50</f>
        <v>101</v>
      </c>
      <c r="N41" s="24">
        <f>24+28</f>
        <v>52</v>
      </c>
      <c r="O41" s="24">
        <f>25+20</f>
        <v>45</v>
      </c>
      <c r="P41" s="24">
        <v>97</v>
      </c>
      <c r="Q41" s="211"/>
      <c r="R41" s="212"/>
      <c r="S41" s="30"/>
      <c r="T41" s="30"/>
      <c r="U41" s="30"/>
      <c r="V41" s="31">
        <f t="shared" si="11"/>
        <v>675</v>
      </c>
      <c r="W41" s="1">
        <f t="shared" si="12"/>
        <v>900</v>
      </c>
      <c r="X41" s="32">
        <f t="shared" si="5"/>
        <v>0.75</v>
      </c>
    </row>
    <row r="42" spans="2:29" ht="42" customHeight="1" x14ac:dyDescent="0.35">
      <c r="B42" s="569"/>
      <c r="C42" s="571" t="s">
        <v>51</v>
      </c>
      <c r="D42" s="571"/>
      <c r="E42" s="110">
        <v>250</v>
      </c>
      <c r="F42" s="108">
        <v>110</v>
      </c>
      <c r="G42" s="23">
        <v>141</v>
      </c>
      <c r="H42" s="109">
        <v>251</v>
      </c>
      <c r="I42" s="24">
        <v>256</v>
      </c>
      <c r="J42" s="24">
        <v>340</v>
      </c>
      <c r="K42" s="40">
        <v>252</v>
      </c>
      <c r="L42" s="40">
        <v>254</v>
      </c>
      <c r="M42" s="64">
        <v>241</v>
      </c>
      <c r="N42" s="24">
        <v>93</v>
      </c>
      <c r="O42" s="24">
        <v>136</v>
      </c>
      <c r="P42" s="24">
        <v>229</v>
      </c>
      <c r="Q42" s="211"/>
      <c r="R42" s="212"/>
      <c r="S42" s="30"/>
      <c r="T42" s="30"/>
      <c r="U42" s="30"/>
      <c r="V42" s="31">
        <f t="shared" si="11"/>
        <v>1577</v>
      </c>
      <c r="W42" s="1">
        <f t="shared" si="12"/>
        <v>1500</v>
      </c>
      <c r="X42" s="32">
        <f t="shared" si="5"/>
        <v>1.0513333333333332</v>
      </c>
    </row>
    <row r="43" spans="2:29" ht="42" customHeight="1" x14ac:dyDescent="0.35">
      <c r="B43" s="569"/>
      <c r="C43" s="571" t="s">
        <v>52</v>
      </c>
      <c r="D43" s="571"/>
      <c r="E43" s="110">
        <v>400</v>
      </c>
      <c r="F43" s="111">
        <v>257</v>
      </c>
      <c r="G43" s="23">
        <v>306</v>
      </c>
      <c r="H43" s="27">
        <v>563</v>
      </c>
      <c r="I43" s="24">
        <v>469</v>
      </c>
      <c r="J43" s="24">
        <v>546</v>
      </c>
      <c r="K43" s="40">
        <v>569</v>
      </c>
      <c r="L43" s="40">
        <v>546</v>
      </c>
      <c r="M43" s="64">
        <v>496</v>
      </c>
      <c r="N43" s="24">
        <v>181</v>
      </c>
      <c r="O43" s="24">
        <v>228</v>
      </c>
      <c r="P43" s="24">
        <v>409</v>
      </c>
      <c r="Q43" s="211"/>
      <c r="R43" s="212"/>
      <c r="S43" s="30"/>
      <c r="T43" s="30"/>
      <c r="U43" s="30"/>
      <c r="V43" s="31">
        <f t="shared" si="11"/>
        <v>3113</v>
      </c>
      <c r="W43" s="1">
        <f t="shared" si="12"/>
        <v>2400</v>
      </c>
      <c r="X43" s="32">
        <f t="shared" si="5"/>
        <v>1.2970833333333334</v>
      </c>
    </row>
    <row r="44" spans="2:29" ht="42" customHeight="1" x14ac:dyDescent="0.35">
      <c r="B44" s="569"/>
      <c r="C44" s="571" t="s">
        <v>53</v>
      </c>
      <c r="D44" s="571"/>
      <c r="E44" s="110">
        <v>200</v>
      </c>
      <c r="F44" s="111">
        <v>35</v>
      </c>
      <c r="G44" s="23">
        <v>82</v>
      </c>
      <c r="H44" s="27">
        <v>117</v>
      </c>
      <c r="I44" s="24">
        <v>102</v>
      </c>
      <c r="J44" s="24">
        <v>45</v>
      </c>
      <c r="K44" s="40">
        <v>60</v>
      </c>
      <c r="L44" s="40">
        <v>96</v>
      </c>
      <c r="M44" s="64">
        <v>55</v>
      </c>
      <c r="N44" s="24">
        <v>47</v>
      </c>
      <c r="O44" s="24">
        <v>37</v>
      </c>
      <c r="P44" s="24">
        <v>84</v>
      </c>
      <c r="Q44" s="211"/>
      <c r="R44" s="212"/>
      <c r="S44" s="30"/>
      <c r="T44" s="30"/>
      <c r="U44" s="30"/>
      <c r="V44" s="31">
        <f t="shared" si="11"/>
        <v>487</v>
      </c>
      <c r="W44" s="1">
        <f t="shared" si="12"/>
        <v>1200</v>
      </c>
      <c r="X44" s="32">
        <f t="shared" si="5"/>
        <v>0.40583333333333332</v>
      </c>
    </row>
    <row r="45" spans="2:29" ht="42" customHeight="1" x14ac:dyDescent="0.35">
      <c r="B45" s="570"/>
      <c r="C45" s="571" t="s">
        <v>54</v>
      </c>
      <c r="D45" s="571"/>
      <c r="E45" s="110">
        <v>80</v>
      </c>
      <c r="F45" s="111">
        <v>13</v>
      </c>
      <c r="G45" s="23">
        <v>19</v>
      </c>
      <c r="H45" s="27">
        <v>32</v>
      </c>
      <c r="I45" s="24">
        <v>51</v>
      </c>
      <c r="J45" s="24">
        <v>66</v>
      </c>
      <c r="K45" s="40">
        <v>41</v>
      </c>
      <c r="L45" s="40">
        <v>40</v>
      </c>
      <c r="M45" s="64">
        <v>31</v>
      </c>
      <c r="N45" s="24">
        <v>3</v>
      </c>
      <c r="O45" s="24">
        <v>21</v>
      </c>
      <c r="P45" s="24">
        <v>24</v>
      </c>
      <c r="Q45" s="211"/>
      <c r="R45" s="212"/>
      <c r="S45" s="30"/>
      <c r="T45" s="30"/>
      <c r="U45" s="30"/>
      <c r="V45" s="31">
        <f t="shared" si="11"/>
        <v>251</v>
      </c>
      <c r="W45" s="1">
        <f t="shared" si="12"/>
        <v>480</v>
      </c>
      <c r="X45" s="32">
        <f t="shared" si="5"/>
        <v>0.5229166666666667</v>
      </c>
    </row>
    <row r="46" spans="2:29" ht="41.25" customHeight="1" x14ac:dyDescent="0.35">
      <c r="B46" s="575"/>
      <c r="C46" s="575"/>
      <c r="D46" s="575"/>
      <c r="E46" s="575"/>
      <c r="F46" s="576"/>
      <c r="G46" s="576"/>
      <c r="H46" s="576"/>
      <c r="I46" s="575"/>
      <c r="J46" s="575"/>
      <c r="K46" s="575"/>
      <c r="L46" s="575"/>
      <c r="M46" s="575"/>
      <c r="N46" s="575"/>
      <c r="O46" s="575"/>
      <c r="P46" s="575"/>
      <c r="Q46" s="575"/>
      <c r="R46" s="575"/>
      <c r="S46" s="575"/>
      <c r="T46" s="575"/>
      <c r="U46" s="575"/>
      <c r="V46" s="31">
        <f>SUM(V40:V45)</f>
        <v>6194</v>
      </c>
      <c r="W46" s="1">
        <f>SUM(W40:W45)</f>
        <v>6528</v>
      </c>
      <c r="X46" s="32">
        <f t="shared" si="5"/>
        <v>0.94883578431372551</v>
      </c>
    </row>
    <row r="47" spans="2:29" ht="34.5" customHeight="1" x14ac:dyDescent="0.3">
      <c r="B47" s="545" t="s">
        <v>2</v>
      </c>
      <c r="C47" s="546"/>
      <c r="D47" s="547"/>
      <c r="E47" s="112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4" customHeight="1" x14ac:dyDescent="0.3">
      <c r="B48" s="577" t="s">
        <v>56</v>
      </c>
      <c r="C48" s="578" t="s">
        <v>57</v>
      </c>
      <c r="D48" s="578"/>
      <c r="E48" s="113">
        <v>700</v>
      </c>
      <c r="F48" s="49">
        <v>247</v>
      </c>
      <c r="G48" s="49">
        <v>313</v>
      </c>
      <c r="H48" s="49">
        <v>560</v>
      </c>
      <c r="I48" s="50">
        <v>803</v>
      </c>
      <c r="J48" s="24">
        <v>744</v>
      </c>
      <c r="K48" s="114">
        <v>752</v>
      </c>
      <c r="L48" s="115">
        <v>893</v>
      </c>
      <c r="M48" s="106">
        <v>604</v>
      </c>
      <c r="N48" s="24">
        <v>274</v>
      </c>
      <c r="O48" s="24">
        <v>307</v>
      </c>
      <c r="P48" s="24">
        <v>581</v>
      </c>
      <c r="Q48" s="213"/>
      <c r="R48" s="51"/>
      <c r="S48" s="51"/>
      <c r="T48" s="51"/>
      <c r="U48" s="62"/>
      <c r="V48" s="31">
        <f>G48+I48+J48+K48+L48+M48+N48</f>
        <v>4383</v>
      </c>
      <c r="W48" s="1">
        <f>E48*6</f>
        <v>4200</v>
      </c>
      <c r="X48" s="35">
        <f t="shared" si="5"/>
        <v>1.0435714285714286</v>
      </c>
      <c r="Y48" s="35"/>
      <c r="Z48" s="35"/>
      <c r="AA48" s="35"/>
      <c r="AB48" s="35"/>
      <c r="AC48" s="35"/>
    </row>
    <row r="49" spans="2:42" ht="34" customHeight="1" x14ac:dyDescent="0.3">
      <c r="B49" s="577"/>
      <c r="C49" s="578" t="s">
        <v>58</v>
      </c>
      <c r="D49" s="578"/>
      <c r="E49" s="116">
        <v>0.18</v>
      </c>
      <c r="F49" s="117">
        <v>0.18859999999999999</v>
      </c>
      <c r="G49" s="117">
        <v>0.2107</v>
      </c>
      <c r="H49" s="117">
        <v>0.2011</v>
      </c>
      <c r="I49" s="118">
        <v>0.22889999999999999</v>
      </c>
      <c r="J49" s="119">
        <v>0.23</v>
      </c>
      <c r="K49" s="120">
        <v>0.21920000000000001</v>
      </c>
      <c r="L49" s="120">
        <v>0.249</v>
      </c>
      <c r="M49" s="121">
        <v>0.20200000000000001</v>
      </c>
      <c r="N49" s="119">
        <v>0.18590000000000001</v>
      </c>
      <c r="O49" s="119">
        <v>0.2152</v>
      </c>
      <c r="P49" s="119">
        <v>0.2016</v>
      </c>
      <c r="Q49" s="237"/>
      <c r="R49" s="238"/>
      <c r="S49" s="122"/>
      <c r="T49" s="122"/>
      <c r="U49" s="122"/>
      <c r="V49" s="52">
        <f>AVERAGE(G49,I49,J49,K49,L49,M49,N49)</f>
        <v>0.21795714285714282</v>
      </c>
      <c r="X49" s="35"/>
      <c r="Y49" s="35"/>
      <c r="Z49" s="35"/>
      <c r="AA49" s="35"/>
      <c r="AB49" s="35"/>
      <c r="AC49" s="35"/>
    </row>
    <row r="50" spans="2:42" ht="34" customHeight="1" x14ac:dyDescent="0.3">
      <c r="B50" s="577"/>
      <c r="C50" s="578" t="s">
        <v>59</v>
      </c>
      <c r="D50" s="578"/>
      <c r="E50" s="123">
        <v>10</v>
      </c>
      <c r="F50" s="58">
        <v>7</v>
      </c>
      <c r="G50" s="58">
        <v>7</v>
      </c>
      <c r="H50" s="58">
        <v>14</v>
      </c>
      <c r="I50" s="58">
        <v>14</v>
      </c>
      <c r="J50" s="49">
        <v>14</v>
      </c>
      <c r="K50" s="124">
        <v>13</v>
      </c>
      <c r="L50" s="124">
        <v>5</v>
      </c>
      <c r="M50" s="125">
        <v>10</v>
      </c>
      <c r="N50" s="24">
        <v>5</v>
      </c>
      <c r="O50" s="24">
        <v>7</v>
      </c>
      <c r="P50" s="24">
        <v>12</v>
      </c>
      <c r="Q50" s="239"/>
      <c r="R50" s="240"/>
      <c r="S50" s="126"/>
      <c r="T50" s="126"/>
      <c r="U50" s="104"/>
      <c r="V50" s="31">
        <f t="shared" ref="V50:V51" si="13">G50+I50+J50+K50+L50+M50+N50</f>
        <v>68</v>
      </c>
      <c r="W50" s="1">
        <f t="shared" ref="W50:W51" si="14">E50*6</f>
        <v>60</v>
      </c>
      <c r="X50" s="35">
        <f t="shared" si="5"/>
        <v>1.1333333333333333</v>
      </c>
      <c r="Y50" s="35"/>
      <c r="Z50" s="35"/>
      <c r="AA50" s="35"/>
      <c r="AB50" s="35"/>
      <c r="AC50" s="35"/>
    </row>
    <row r="51" spans="2:42" ht="34" customHeight="1" x14ac:dyDescent="0.3">
      <c r="B51" s="577"/>
      <c r="C51" s="578" t="s">
        <v>60</v>
      </c>
      <c r="D51" s="578"/>
      <c r="E51" s="127">
        <v>1500</v>
      </c>
      <c r="F51" s="58">
        <v>602</v>
      </c>
      <c r="G51" s="58">
        <v>845</v>
      </c>
      <c r="H51" s="58">
        <v>1447</v>
      </c>
      <c r="I51" s="58">
        <v>2049</v>
      </c>
      <c r="J51" s="49">
        <v>2018</v>
      </c>
      <c r="K51" s="128">
        <v>1968</v>
      </c>
      <c r="L51" s="128">
        <v>2169</v>
      </c>
      <c r="M51" s="125">
        <v>1699</v>
      </c>
      <c r="N51" s="24">
        <v>664</v>
      </c>
      <c r="O51" s="24">
        <v>822</v>
      </c>
      <c r="P51" s="24">
        <v>1486</v>
      </c>
      <c r="Q51" s="239"/>
      <c r="R51" s="240"/>
      <c r="S51" s="126"/>
      <c r="T51" s="126"/>
      <c r="U51" s="104"/>
      <c r="V51" s="31">
        <f t="shared" si="13"/>
        <v>11412</v>
      </c>
      <c r="W51" s="1">
        <f t="shared" si="14"/>
        <v>9000</v>
      </c>
      <c r="X51" s="35">
        <f t="shared" si="5"/>
        <v>1.268</v>
      </c>
      <c r="Y51" s="35"/>
      <c r="Z51" s="35"/>
      <c r="AA51" s="35"/>
      <c r="AB51" s="35"/>
      <c r="AC51" s="35"/>
    </row>
    <row r="52" spans="2:42" ht="34" customHeight="1" x14ac:dyDescent="0.3">
      <c r="B52" s="577"/>
      <c r="C52" s="578" t="s">
        <v>61</v>
      </c>
      <c r="D52" s="578"/>
      <c r="E52" s="116" t="s">
        <v>62</v>
      </c>
      <c r="F52" s="117">
        <f>30/224</f>
        <v>0.13392857142857142</v>
      </c>
      <c r="G52" s="117">
        <v>2.07E-2</v>
      </c>
      <c r="H52" s="129">
        <v>7.0000000000000007E-2</v>
      </c>
      <c r="I52" s="117">
        <f>9/675</f>
        <v>1.3333333333333334E-2</v>
      </c>
      <c r="J52" s="117">
        <v>0.02</v>
      </c>
      <c r="K52" s="130">
        <v>4.19E-2</v>
      </c>
      <c r="L52" s="130">
        <v>3.73E-2</v>
      </c>
      <c r="M52" s="131">
        <v>3.9199999999999999E-2</v>
      </c>
      <c r="N52" s="119">
        <v>5.5399999999999998E-2</v>
      </c>
      <c r="O52" s="119">
        <v>2.7400000000000001E-2</v>
      </c>
      <c r="P52" s="119">
        <v>4.0899999999999999E-2</v>
      </c>
      <c r="Q52" s="241"/>
      <c r="R52" s="242"/>
      <c r="S52" s="132"/>
      <c r="T52" s="132"/>
      <c r="U52" s="132"/>
      <c r="V52" s="52">
        <f t="shared" ref="V52:V54" si="15">AVERAGE(G52,I52,J52,K52,L52,M52,N52)</f>
        <v>3.2547619047619047E-2</v>
      </c>
      <c r="X52" s="35"/>
      <c r="Y52" s="35"/>
      <c r="Z52" s="35"/>
      <c r="AA52" s="35"/>
      <c r="AB52" s="35"/>
      <c r="AC52" s="35"/>
    </row>
    <row r="53" spans="2:42" ht="34" customHeight="1" x14ac:dyDescent="0.3">
      <c r="B53" s="577"/>
      <c r="C53" s="578" t="s">
        <v>63</v>
      </c>
      <c r="D53" s="578"/>
      <c r="E53" s="116" t="s">
        <v>64</v>
      </c>
      <c r="F53" s="117">
        <v>0.21779999999999999</v>
      </c>
      <c r="G53" s="117">
        <v>0.46949999999999997</v>
      </c>
      <c r="H53" s="117">
        <v>0.35599999999999998</v>
      </c>
      <c r="I53" s="117">
        <v>0.34770000000000001</v>
      </c>
      <c r="J53" s="117">
        <v>0.45379999999999998</v>
      </c>
      <c r="K53" s="130">
        <v>0.40770000000000001</v>
      </c>
      <c r="L53" s="130">
        <v>0.46660000000000001</v>
      </c>
      <c r="M53" s="118">
        <v>0.40600000000000003</v>
      </c>
      <c r="N53" s="119">
        <v>0.33600000000000002</v>
      </c>
      <c r="O53" s="119">
        <v>0.33600000000000002</v>
      </c>
      <c r="P53" s="119">
        <v>0.33600000000000002</v>
      </c>
      <c r="Q53" s="243"/>
      <c r="R53" s="244"/>
      <c r="S53" s="133"/>
      <c r="T53" s="133"/>
      <c r="U53" s="245"/>
      <c r="V53" s="52">
        <f t="shared" si="15"/>
        <v>0.41247142857142854</v>
      </c>
      <c r="X53" s="134"/>
      <c r="Y53" s="134"/>
      <c r="Z53" s="134"/>
      <c r="AA53" s="134"/>
      <c r="AB53" s="134"/>
      <c r="AC53" s="134"/>
    </row>
    <row r="54" spans="2:42" ht="60" customHeight="1" x14ac:dyDescent="0.3">
      <c r="B54" s="577"/>
      <c r="C54" s="578" t="s">
        <v>65</v>
      </c>
      <c r="D54" s="578"/>
      <c r="E54" s="135" t="s">
        <v>66</v>
      </c>
      <c r="F54" s="136">
        <v>1</v>
      </c>
      <c r="G54" s="136">
        <v>1</v>
      </c>
      <c r="H54" s="136">
        <v>1</v>
      </c>
      <c r="I54" s="137">
        <v>1</v>
      </c>
      <c r="J54" s="138">
        <v>1</v>
      </c>
      <c r="K54" s="139">
        <v>1</v>
      </c>
      <c r="L54" s="130">
        <v>1</v>
      </c>
      <c r="M54" s="140">
        <v>1</v>
      </c>
      <c r="N54" s="141">
        <v>1</v>
      </c>
      <c r="O54" s="141">
        <v>1</v>
      </c>
      <c r="P54" s="141">
        <v>1</v>
      </c>
      <c r="Q54" s="243"/>
      <c r="R54" s="242"/>
      <c r="S54" s="242"/>
      <c r="T54" s="132"/>
      <c r="U54" s="132"/>
      <c r="V54" s="52">
        <f t="shared" si="15"/>
        <v>1</v>
      </c>
      <c r="X54" s="142"/>
      <c r="Y54" s="142"/>
      <c r="Z54" s="142"/>
      <c r="AA54" s="142"/>
      <c r="AB54" s="142"/>
      <c r="AC54" s="142"/>
    </row>
    <row r="55" spans="2:42" ht="11.25" customHeight="1" x14ac:dyDescent="0.3">
      <c r="B55" s="575"/>
      <c r="C55" s="575"/>
      <c r="D55" s="575"/>
      <c r="E55" s="575"/>
      <c r="F55" s="575"/>
      <c r="G55" s="579"/>
      <c r="H55" s="579"/>
      <c r="I55" s="575"/>
      <c r="J55" s="575"/>
      <c r="K55" s="575"/>
      <c r="L55" s="575"/>
      <c r="M55" s="575"/>
      <c r="N55" s="575"/>
      <c r="O55" s="575"/>
      <c r="P55" s="575"/>
      <c r="Q55" s="575"/>
      <c r="R55" s="575"/>
      <c r="S55" s="575"/>
      <c r="T55" s="575"/>
      <c r="U55" s="575"/>
    </row>
    <row r="56" spans="2:42" s="9" customFormat="1" ht="27" customHeight="1" x14ac:dyDescent="0.3">
      <c r="B56" s="580" t="s">
        <v>67</v>
      </c>
      <c r="C56" s="581"/>
      <c r="D56" s="582"/>
      <c r="E56" s="143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3">
      <c r="B57" s="583" t="s">
        <v>26</v>
      </c>
      <c r="C57" s="583"/>
      <c r="D57" s="583"/>
      <c r="E57" s="584">
        <v>2988</v>
      </c>
      <c r="F57" s="144">
        <f>74+1</f>
        <v>75</v>
      </c>
      <c r="G57" s="145">
        <v>86</v>
      </c>
      <c r="H57" s="146">
        <v>161</v>
      </c>
      <c r="I57" s="146">
        <v>145</v>
      </c>
      <c r="J57" s="146">
        <v>225</v>
      </c>
      <c r="K57" s="146">
        <v>182</v>
      </c>
      <c r="L57" s="146">
        <v>179</v>
      </c>
      <c r="M57" s="147">
        <f>142+53</f>
        <v>195</v>
      </c>
      <c r="N57" s="148">
        <v>79</v>
      </c>
      <c r="O57" s="148">
        <v>94</v>
      </c>
      <c r="P57" s="148">
        <v>173</v>
      </c>
      <c r="Q57" s="166"/>
      <c r="R57" s="148"/>
      <c r="S57" s="150"/>
      <c r="T57" s="146"/>
      <c r="U57" s="146"/>
    </row>
    <row r="58" spans="2:42" ht="27" customHeight="1" x14ac:dyDescent="0.3">
      <c r="B58" s="583" t="s">
        <v>69</v>
      </c>
      <c r="C58" s="583"/>
      <c r="D58" s="583"/>
      <c r="E58" s="584"/>
      <c r="F58" s="144">
        <v>32</v>
      </c>
      <c r="G58" s="145">
        <v>31</v>
      </c>
      <c r="H58" s="146">
        <v>63</v>
      </c>
      <c r="I58" s="146">
        <v>69</v>
      </c>
      <c r="J58" s="146">
        <v>80</v>
      </c>
      <c r="K58" s="146">
        <v>53</v>
      </c>
      <c r="L58" s="146">
        <v>65</v>
      </c>
      <c r="M58" s="147">
        <v>45</v>
      </c>
      <c r="N58" s="148">
        <v>32</v>
      </c>
      <c r="O58" s="148">
        <v>29</v>
      </c>
      <c r="P58" s="148">
        <v>61</v>
      </c>
      <c r="Q58" s="166"/>
      <c r="R58" s="148"/>
      <c r="S58" s="150"/>
      <c r="T58" s="146"/>
      <c r="U58" s="146"/>
    </row>
    <row r="59" spans="2:42" ht="27" customHeight="1" x14ac:dyDescent="0.3">
      <c r="B59" s="583" t="s">
        <v>24</v>
      </c>
      <c r="C59" s="583"/>
      <c r="D59" s="583"/>
      <c r="E59" s="584"/>
      <c r="F59" s="144">
        <f>78+8</f>
        <v>86</v>
      </c>
      <c r="G59" s="145">
        <f>112+3</f>
        <v>115</v>
      </c>
      <c r="H59" s="146">
        <v>201</v>
      </c>
      <c r="I59" s="146">
        <f>160+5</f>
        <v>165</v>
      </c>
      <c r="J59" s="146">
        <v>200</v>
      </c>
      <c r="K59" s="146">
        <v>185</v>
      </c>
      <c r="L59" s="146">
        <v>211</v>
      </c>
      <c r="M59" s="147">
        <f>213+3</f>
        <v>216</v>
      </c>
      <c r="N59" s="148">
        <f>107+3</f>
        <v>110</v>
      </c>
      <c r="O59" s="148">
        <f>128+6</f>
        <v>134</v>
      </c>
      <c r="P59" s="148">
        <v>244</v>
      </c>
      <c r="Q59" s="166"/>
      <c r="R59" s="148"/>
      <c r="S59" s="150"/>
      <c r="T59" s="146"/>
      <c r="U59" s="146"/>
    </row>
    <row r="60" spans="2:42" ht="27" customHeight="1" x14ac:dyDescent="0.3">
      <c r="B60" s="583" t="s">
        <v>70</v>
      </c>
      <c r="C60" s="583"/>
      <c r="D60" s="583"/>
      <c r="E60" s="584"/>
      <c r="F60" s="144">
        <v>1</v>
      </c>
      <c r="G60" s="145">
        <v>0</v>
      </c>
      <c r="H60" s="146">
        <v>1</v>
      </c>
      <c r="I60" s="146">
        <v>2</v>
      </c>
      <c r="J60" s="146">
        <v>1</v>
      </c>
      <c r="K60" s="146">
        <v>3</v>
      </c>
      <c r="L60" s="146">
        <v>2</v>
      </c>
      <c r="M60" s="147">
        <v>3</v>
      </c>
      <c r="N60" s="148">
        <v>0</v>
      </c>
      <c r="O60" s="148">
        <v>0</v>
      </c>
      <c r="P60" s="148">
        <v>0</v>
      </c>
      <c r="Q60" s="166"/>
      <c r="R60" s="148"/>
      <c r="S60" s="150"/>
      <c r="T60" s="146"/>
      <c r="U60" s="146"/>
    </row>
    <row r="61" spans="2:42" ht="27" customHeight="1" x14ac:dyDescent="0.3">
      <c r="B61" s="583" t="s">
        <v>71</v>
      </c>
      <c r="C61" s="583"/>
      <c r="D61" s="583"/>
      <c r="E61" s="584"/>
      <c r="F61" s="144">
        <v>51</v>
      </c>
      <c r="G61" s="145">
        <v>77</v>
      </c>
      <c r="H61" s="146">
        <v>128</v>
      </c>
      <c r="I61" s="146">
        <v>76</v>
      </c>
      <c r="J61" s="146">
        <v>125</v>
      </c>
      <c r="K61" s="146">
        <v>92</v>
      </c>
      <c r="L61" s="146">
        <v>96</v>
      </c>
      <c r="M61" s="147">
        <v>106</v>
      </c>
      <c r="N61" s="148">
        <v>47</v>
      </c>
      <c r="O61" s="148">
        <v>49</v>
      </c>
      <c r="P61" s="148">
        <v>96</v>
      </c>
      <c r="Q61" s="166"/>
      <c r="R61" s="148"/>
      <c r="S61" s="150"/>
      <c r="T61" s="146"/>
      <c r="U61" s="146"/>
    </row>
    <row r="62" spans="2:42" ht="27" customHeight="1" x14ac:dyDescent="0.3">
      <c r="B62" s="583" t="s">
        <v>72</v>
      </c>
      <c r="C62" s="583"/>
      <c r="D62" s="583"/>
      <c r="E62" s="584"/>
      <c r="F62" s="144">
        <v>7</v>
      </c>
      <c r="G62" s="145">
        <v>10</v>
      </c>
      <c r="H62" s="146">
        <v>17</v>
      </c>
      <c r="I62" s="146">
        <v>15</v>
      </c>
      <c r="J62" s="146">
        <v>13</v>
      </c>
      <c r="K62" s="146">
        <v>8</v>
      </c>
      <c r="L62" s="146">
        <v>16</v>
      </c>
      <c r="M62" s="147">
        <v>11</v>
      </c>
      <c r="N62" s="148">
        <v>11</v>
      </c>
      <c r="O62" s="148">
        <v>8</v>
      </c>
      <c r="P62" s="148">
        <v>19</v>
      </c>
      <c r="Q62" s="166"/>
      <c r="R62" s="148"/>
      <c r="S62" s="150"/>
      <c r="T62" s="146"/>
      <c r="U62" s="146"/>
    </row>
    <row r="63" spans="2:42" ht="27" customHeight="1" x14ac:dyDescent="0.3">
      <c r="B63" s="583" t="s">
        <v>73</v>
      </c>
      <c r="C63" s="583"/>
      <c r="D63" s="583"/>
      <c r="E63" s="584"/>
      <c r="F63" s="144">
        <v>49</v>
      </c>
      <c r="G63" s="145">
        <v>72</v>
      </c>
      <c r="H63" s="146">
        <v>121</v>
      </c>
      <c r="I63" s="146">
        <v>106</v>
      </c>
      <c r="J63" s="146">
        <v>140</v>
      </c>
      <c r="K63" s="146">
        <v>101</v>
      </c>
      <c r="L63" s="146">
        <v>109</v>
      </c>
      <c r="M63" s="147">
        <v>103</v>
      </c>
      <c r="N63" s="148">
        <v>45</v>
      </c>
      <c r="O63" s="148">
        <v>56</v>
      </c>
      <c r="P63" s="148">
        <v>101</v>
      </c>
      <c r="Q63" s="166"/>
      <c r="R63" s="148"/>
      <c r="S63" s="150"/>
      <c r="T63" s="146"/>
      <c r="U63" s="146"/>
    </row>
    <row r="64" spans="2:42" ht="27" customHeight="1" x14ac:dyDescent="0.3">
      <c r="B64" s="583" t="s">
        <v>74</v>
      </c>
      <c r="C64" s="583"/>
      <c r="D64" s="583"/>
      <c r="E64" s="584"/>
      <c r="F64" s="144">
        <v>15</v>
      </c>
      <c r="G64" s="145">
        <v>16</v>
      </c>
      <c r="H64" s="146">
        <v>31</v>
      </c>
      <c r="I64" s="146">
        <v>31</v>
      </c>
      <c r="J64" s="146">
        <v>36</v>
      </c>
      <c r="K64" s="146">
        <v>28</v>
      </c>
      <c r="L64" s="146">
        <v>59</v>
      </c>
      <c r="M64" s="147">
        <v>69</v>
      </c>
      <c r="N64" s="148">
        <v>16</v>
      </c>
      <c r="O64" s="148">
        <v>37</v>
      </c>
      <c r="P64" s="148">
        <v>53</v>
      </c>
      <c r="Q64" s="166"/>
      <c r="R64" s="148"/>
      <c r="S64" s="150"/>
      <c r="T64" s="146"/>
      <c r="U64" s="146"/>
    </row>
    <row r="65" spans="2:45" ht="27" customHeight="1" x14ac:dyDescent="0.3">
      <c r="B65" s="583" t="s">
        <v>75</v>
      </c>
      <c r="C65" s="583"/>
      <c r="D65" s="583"/>
      <c r="E65" s="584"/>
      <c r="F65" s="144">
        <v>0</v>
      </c>
      <c r="G65" s="145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0</v>
      </c>
      <c r="M65" s="147">
        <v>0</v>
      </c>
      <c r="N65" s="148">
        <v>0</v>
      </c>
      <c r="O65" s="148">
        <v>1</v>
      </c>
      <c r="P65" s="148">
        <v>1</v>
      </c>
      <c r="Q65" s="166"/>
      <c r="R65" s="148"/>
      <c r="S65" s="150"/>
      <c r="T65" s="146"/>
      <c r="U65" s="146"/>
    </row>
    <row r="66" spans="2:45" ht="27" customHeight="1" x14ac:dyDescent="0.3">
      <c r="B66" s="583" t="s">
        <v>76</v>
      </c>
      <c r="C66" s="583"/>
      <c r="D66" s="583"/>
      <c r="E66" s="584"/>
      <c r="F66" s="144">
        <v>6</v>
      </c>
      <c r="G66" s="145">
        <v>12</v>
      </c>
      <c r="H66" s="146">
        <v>18</v>
      </c>
      <c r="I66" s="146">
        <v>8</v>
      </c>
      <c r="J66" s="146">
        <v>13</v>
      </c>
      <c r="K66" s="146">
        <v>14</v>
      </c>
      <c r="L66" s="146">
        <v>7</v>
      </c>
      <c r="M66" s="147">
        <v>11</v>
      </c>
      <c r="N66" s="148">
        <v>8</v>
      </c>
      <c r="O66" s="148">
        <v>3</v>
      </c>
      <c r="P66" s="148">
        <v>11</v>
      </c>
      <c r="Q66" s="166"/>
      <c r="R66" s="148"/>
      <c r="S66" s="150"/>
      <c r="T66" s="146"/>
      <c r="U66" s="146"/>
    </row>
    <row r="67" spans="2:45" ht="27" customHeight="1" x14ac:dyDescent="0.3">
      <c r="B67" s="583" t="s">
        <v>77</v>
      </c>
      <c r="C67" s="583"/>
      <c r="D67" s="583"/>
      <c r="E67" s="584"/>
      <c r="F67" s="144">
        <v>26</v>
      </c>
      <c r="G67" s="145">
        <v>26</v>
      </c>
      <c r="H67" s="146">
        <v>52</v>
      </c>
      <c r="I67" s="146">
        <v>46</v>
      </c>
      <c r="J67" s="146">
        <v>83</v>
      </c>
      <c r="K67" s="146">
        <v>50</v>
      </c>
      <c r="L67" s="146">
        <v>62</v>
      </c>
      <c r="M67" s="147">
        <v>60</v>
      </c>
      <c r="N67" s="148">
        <v>28</v>
      </c>
      <c r="O67" s="148">
        <v>33</v>
      </c>
      <c r="P67" s="148">
        <v>61</v>
      </c>
      <c r="Q67" s="166"/>
      <c r="R67" s="148"/>
      <c r="S67" s="150"/>
      <c r="T67" s="146"/>
      <c r="U67" s="146"/>
    </row>
    <row r="68" spans="2:45" ht="27" customHeight="1" x14ac:dyDescent="0.3">
      <c r="B68" s="583" t="s">
        <v>78</v>
      </c>
      <c r="C68" s="583"/>
      <c r="D68" s="583"/>
      <c r="E68" s="584"/>
      <c r="F68" s="144">
        <v>3</v>
      </c>
      <c r="G68" s="145">
        <v>2</v>
      </c>
      <c r="H68" s="146">
        <v>5</v>
      </c>
      <c r="I68" s="146">
        <v>7</v>
      </c>
      <c r="J68" s="146">
        <v>11</v>
      </c>
      <c r="K68" s="146">
        <v>11</v>
      </c>
      <c r="L68" s="146">
        <v>12</v>
      </c>
      <c r="M68" s="147">
        <v>14</v>
      </c>
      <c r="N68" s="148">
        <v>7</v>
      </c>
      <c r="O68" s="148">
        <v>7</v>
      </c>
      <c r="P68" s="148">
        <v>14</v>
      </c>
      <c r="Q68" s="166"/>
      <c r="R68" s="148"/>
      <c r="S68" s="150"/>
      <c r="T68" s="146"/>
      <c r="U68" s="146"/>
    </row>
    <row r="69" spans="2:45" ht="27" customHeight="1" x14ac:dyDescent="0.3">
      <c r="B69" s="583" t="s">
        <v>79</v>
      </c>
      <c r="C69" s="583"/>
      <c r="D69" s="583"/>
      <c r="E69" s="584"/>
      <c r="F69" s="144">
        <v>729</v>
      </c>
      <c r="G69" s="145">
        <v>786</v>
      </c>
      <c r="H69" s="151">
        <v>1515</v>
      </c>
      <c r="I69" s="151">
        <v>1379</v>
      </c>
      <c r="J69" s="151">
        <v>1860</v>
      </c>
      <c r="K69" s="151">
        <v>1539</v>
      </c>
      <c r="L69" s="151">
        <v>1689</v>
      </c>
      <c r="M69" s="152">
        <v>1646</v>
      </c>
      <c r="N69" s="25">
        <v>828</v>
      </c>
      <c r="O69" s="25">
        <v>947</v>
      </c>
      <c r="P69" s="148">
        <v>1775</v>
      </c>
      <c r="Q69" s="246"/>
      <c r="R69" s="148"/>
      <c r="S69" s="153"/>
      <c r="T69" s="151"/>
      <c r="U69" s="151"/>
    </row>
    <row r="70" spans="2:45" ht="27" customHeight="1" x14ac:dyDescent="0.3">
      <c r="B70" s="583" t="s">
        <v>80</v>
      </c>
      <c r="C70" s="583"/>
      <c r="D70" s="583"/>
      <c r="E70" s="584"/>
      <c r="F70" s="144">
        <v>9</v>
      </c>
      <c r="G70" s="145">
        <v>6</v>
      </c>
      <c r="H70" s="146">
        <v>15</v>
      </c>
      <c r="I70" s="146">
        <v>9</v>
      </c>
      <c r="J70" s="146">
        <v>12</v>
      </c>
      <c r="K70" s="146">
        <v>12</v>
      </c>
      <c r="L70" s="146">
        <v>5</v>
      </c>
      <c r="M70" s="147">
        <v>6</v>
      </c>
      <c r="N70" s="148">
        <v>3</v>
      </c>
      <c r="O70" s="148">
        <v>6</v>
      </c>
      <c r="P70" s="148">
        <v>9</v>
      </c>
      <c r="Q70" s="166"/>
      <c r="R70" s="148"/>
      <c r="S70" s="150"/>
      <c r="T70" s="146"/>
      <c r="U70" s="146"/>
    </row>
    <row r="71" spans="2:45" ht="27" customHeight="1" x14ac:dyDescent="0.3">
      <c r="B71" s="583" t="s">
        <v>81</v>
      </c>
      <c r="C71" s="583"/>
      <c r="D71" s="583"/>
      <c r="E71" s="584"/>
      <c r="F71" s="144">
        <v>129</v>
      </c>
      <c r="G71" s="145">
        <v>164</v>
      </c>
      <c r="H71" s="146">
        <v>293</v>
      </c>
      <c r="I71" s="146">
        <v>310</v>
      </c>
      <c r="J71" s="146">
        <v>376</v>
      </c>
      <c r="K71" s="146">
        <v>293</v>
      </c>
      <c r="L71" s="146">
        <v>344</v>
      </c>
      <c r="M71" s="147">
        <v>304</v>
      </c>
      <c r="N71" s="148">
        <v>138</v>
      </c>
      <c r="O71" s="148">
        <v>176</v>
      </c>
      <c r="P71" s="148">
        <v>314</v>
      </c>
      <c r="Q71" s="166"/>
      <c r="R71" s="148"/>
      <c r="S71" s="150"/>
      <c r="T71" s="146"/>
      <c r="U71" s="146"/>
    </row>
    <row r="72" spans="2:45" ht="27" customHeight="1" x14ac:dyDescent="0.3">
      <c r="B72" s="583" t="s">
        <v>82</v>
      </c>
      <c r="C72" s="583"/>
      <c r="D72" s="583"/>
      <c r="E72" s="585"/>
      <c r="F72" s="155"/>
      <c r="G72" s="156"/>
      <c r="H72" s="157"/>
      <c r="I72" s="157">
        <v>1</v>
      </c>
      <c r="J72" s="157">
        <v>0</v>
      </c>
      <c r="K72" s="157">
        <v>0</v>
      </c>
      <c r="L72" s="157">
        <v>0</v>
      </c>
      <c r="M72" s="158">
        <v>0</v>
      </c>
      <c r="N72" s="148">
        <v>0</v>
      </c>
      <c r="O72" s="148">
        <v>0</v>
      </c>
      <c r="P72" s="148">
        <v>0</v>
      </c>
      <c r="Q72" s="247"/>
      <c r="R72" s="248"/>
      <c r="S72" s="159"/>
      <c r="T72" s="157"/>
      <c r="U72" s="157"/>
    </row>
    <row r="73" spans="2:45" ht="27" customHeight="1" x14ac:dyDescent="0.3">
      <c r="B73" s="587" t="s">
        <v>83</v>
      </c>
      <c r="C73" s="588"/>
      <c r="D73" s="589"/>
      <c r="E73" s="586"/>
      <c r="F73" s="160">
        <f>SUM(F57:F71)</f>
        <v>1218</v>
      </c>
      <c r="G73" s="160">
        <f>SUM(G57:G71)</f>
        <v>1403</v>
      </c>
      <c r="H73" s="160">
        <f>SUM(H57:H71)</f>
        <v>2621</v>
      </c>
      <c r="I73" s="160">
        <f t="shared" ref="I73:P73" si="16">SUM(I57:I72)</f>
        <v>2369</v>
      </c>
      <c r="J73" s="160">
        <f t="shared" si="16"/>
        <v>3175</v>
      </c>
      <c r="K73" s="160">
        <f t="shared" si="16"/>
        <v>2571</v>
      </c>
      <c r="L73" s="160">
        <f t="shared" si="16"/>
        <v>2856</v>
      </c>
      <c r="M73" s="161">
        <f t="shared" si="16"/>
        <v>2789</v>
      </c>
      <c r="N73" s="162">
        <f t="shared" si="16"/>
        <v>1352</v>
      </c>
      <c r="O73" s="162">
        <f t="shared" si="16"/>
        <v>1580</v>
      </c>
      <c r="P73" s="162">
        <f t="shared" si="16"/>
        <v>2932</v>
      </c>
      <c r="Q73" s="163">
        <f t="shared" ref="Q73:U73" si="17">SUM(Q57:Q71)</f>
        <v>0</v>
      </c>
      <c r="R73" s="160">
        <f t="shared" si="17"/>
        <v>0</v>
      </c>
      <c r="S73" s="160">
        <f t="shared" si="17"/>
        <v>0</v>
      </c>
      <c r="T73" s="160">
        <f t="shared" si="17"/>
        <v>0</v>
      </c>
      <c r="U73" s="160">
        <f t="shared" si="17"/>
        <v>0</v>
      </c>
    </row>
    <row r="74" spans="2:45" ht="7.5" customHeight="1" x14ac:dyDescent="0.3"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</row>
    <row r="75" spans="2:45" s="9" customFormat="1" ht="26.25" customHeight="1" x14ac:dyDescent="0.3">
      <c r="B75" s="580" t="s">
        <v>84</v>
      </c>
      <c r="C75" s="581"/>
      <c r="D75" s="582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64" t="s">
        <v>8</v>
      </c>
      <c r="K75" s="44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6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3">
      <c r="B76" s="590" t="s">
        <v>86</v>
      </c>
      <c r="C76" s="591"/>
      <c r="D76" s="592"/>
      <c r="E76" s="593">
        <v>1730</v>
      </c>
      <c r="F76" s="144">
        <v>90</v>
      </c>
      <c r="G76" s="167">
        <v>72</v>
      </c>
      <c r="H76" s="25">
        <v>162</v>
      </c>
      <c r="I76" s="25">
        <v>121</v>
      </c>
      <c r="J76" s="25">
        <v>103</v>
      </c>
      <c r="K76" s="25">
        <v>154</v>
      </c>
      <c r="L76" s="25">
        <v>180</v>
      </c>
      <c r="M76" s="152">
        <v>160</v>
      </c>
      <c r="N76" s="25">
        <v>82</v>
      </c>
      <c r="O76" s="25">
        <v>106</v>
      </c>
      <c r="P76" s="25">
        <v>188</v>
      </c>
      <c r="Q76" s="168"/>
      <c r="R76" s="154"/>
      <c r="S76" s="151"/>
      <c r="T76" s="151"/>
      <c r="U76" s="151"/>
    </row>
    <row r="77" spans="2:45" ht="26.25" customHeight="1" x14ac:dyDescent="0.3">
      <c r="B77" s="590" t="s">
        <v>87</v>
      </c>
      <c r="C77" s="591"/>
      <c r="D77" s="592"/>
      <c r="E77" s="593"/>
      <c r="F77" s="144">
        <v>924</v>
      </c>
      <c r="G77" s="167">
        <v>1039</v>
      </c>
      <c r="H77" s="25">
        <v>1963</v>
      </c>
      <c r="I77" s="25">
        <v>1767</v>
      </c>
      <c r="J77" s="25">
        <v>2191</v>
      </c>
      <c r="K77" s="25">
        <v>1853</v>
      </c>
      <c r="L77" s="25">
        <v>2103</v>
      </c>
      <c r="M77" s="152">
        <v>1944</v>
      </c>
      <c r="N77" s="25">
        <v>889</v>
      </c>
      <c r="O77" s="25">
        <v>897</v>
      </c>
      <c r="P77" s="25">
        <v>1786</v>
      </c>
      <c r="Q77" s="168"/>
      <c r="R77" s="154"/>
      <c r="S77" s="151"/>
      <c r="T77" s="151"/>
      <c r="U77" s="151"/>
    </row>
    <row r="78" spans="2:45" ht="26.25" customHeight="1" x14ac:dyDescent="0.3">
      <c r="B78" s="590" t="s">
        <v>88</v>
      </c>
      <c r="C78" s="591"/>
      <c r="D78" s="592"/>
      <c r="E78" s="593"/>
      <c r="F78" s="169">
        <v>120</v>
      </c>
      <c r="G78" s="167">
        <v>157</v>
      </c>
      <c r="H78" s="25">
        <v>277</v>
      </c>
      <c r="I78" s="25">
        <v>202</v>
      </c>
      <c r="J78" s="25">
        <v>114</v>
      </c>
      <c r="K78" s="25">
        <v>88</v>
      </c>
      <c r="L78" s="25">
        <v>115</v>
      </c>
      <c r="M78" s="152">
        <v>189</v>
      </c>
      <c r="N78" s="25">
        <v>77</v>
      </c>
      <c r="O78" s="25">
        <v>78</v>
      </c>
      <c r="P78" s="25">
        <v>155</v>
      </c>
      <c r="Q78" s="168"/>
      <c r="R78" s="154"/>
      <c r="S78" s="151"/>
      <c r="T78" s="151"/>
      <c r="U78" s="151"/>
      <c r="AS78" s="31"/>
    </row>
    <row r="79" spans="2:45" ht="26.25" customHeight="1" x14ac:dyDescent="0.3">
      <c r="B79" s="590" t="s">
        <v>89</v>
      </c>
      <c r="C79" s="591"/>
      <c r="D79" s="592"/>
      <c r="E79" s="593"/>
      <c r="F79" s="169">
        <v>0</v>
      </c>
      <c r="G79" s="167">
        <v>1</v>
      </c>
      <c r="H79" s="25">
        <v>1</v>
      </c>
      <c r="I79" s="25">
        <v>4</v>
      </c>
      <c r="J79" s="25">
        <v>1</v>
      </c>
      <c r="K79" s="25">
        <v>1</v>
      </c>
      <c r="L79" s="25">
        <v>0</v>
      </c>
      <c r="M79" s="152">
        <v>0</v>
      </c>
      <c r="N79" s="25">
        <v>0</v>
      </c>
      <c r="O79" s="25">
        <v>0</v>
      </c>
      <c r="P79" s="25">
        <v>0</v>
      </c>
      <c r="Q79" s="168"/>
      <c r="R79" s="154"/>
      <c r="S79" s="151"/>
      <c r="T79" s="151"/>
      <c r="U79" s="151"/>
    </row>
    <row r="80" spans="2:45" ht="26.25" customHeight="1" x14ac:dyDescent="0.3">
      <c r="B80" s="590" t="s">
        <v>90</v>
      </c>
      <c r="C80" s="591"/>
      <c r="D80" s="592"/>
      <c r="E80" s="593"/>
      <c r="F80" s="169">
        <v>33</v>
      </c>
      <c r="G80" s="167">
        <v>11</v>
      </c>
      <c r="H80" s="25">
        <v>44</v>
      </c>
      <c r="I80" s="25">
        <v>21</v>
      </c>
      <c r="J80" s="25">
        <v>11</v>
      </c>
      <c r="K80" s="25">
        <v>61</v>
      </c>
      <c r="L80" s="25">
        <v>99</v>
      </c>
      <c r="M80" s="152">
        <v>86</v>
      </c>
      <c r="N80" s="25">
        <v>0</v>
      </c>
      <c r="O80" s="25">
        <v>0</v>
      </c>
      <c r="P80" s="25">
        <v>0</v>
      </c>
      <c r="Q80" s="168"/>
      <c r="R80" s="154"/>
      <c r="S80" s="151"/>
      <c r="T80" s="151"/>
      <c r="U80" s="151"/>
    </row>
    <row r="81" spans="1:22" ht="26.25" customHeight="1" x14ac:dyDescent="0.3">
      <c r="B81" s="590" t="s">
        <v>91</v>
      </c>
      <c r="C81" s="591"/>
      <c r="D81" s="592"/>
      <c r="E81" s="593"/>
      <c r="F81" s="169">
        <v>0</v>
      </c>
      <c r="G81" s="167">
        <v>4</v>
      </c>
      <c r="H81" s="25">
        <v>4</v>
      </c>
      <c r="I81" s="25">
        <v>0</v>
      </c>
      <c r="J81" s="25">
        <v>0</v>
      </c>
      <c r="K81" s="25">
        <v>2</v>
      </c>
      <c r="L81" s="25">
        <v>1</v>
      </c>
      <c r="M81" s="152">
        <v>1</v>
      </c>
      <c r="N81" s="25">
        <v>0</v>
      </c>
      <c r="O81" s="25">
        <v>0</v>
      </c>
      <c r="P81" s="25">
        <v>0</v>
      </c>
      <c r="Q81" s="168"/>
      <c r="R81" s="154"/>
      <c r="S81" s="151"/>
      <c r="T81" s="151"/>
      <c r="U81" s="151"/>
    </row>
    <row r="82" spans="1:22" ht="26.25" customHeight="1" x14ac:dyDescent="0.3">
      <c r="B82" s="590" t="s">
        <v>92</v>
      </c>
      <c r="C82" s="591"/>
      <c r="D82" s="592"/>
      <c r="E82" s="593"/>
      <c r="F82" s="169">
        <v>0</v>
      </c>
      <c r="G82" s="167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152">
        <v>0</v>
      </c>
      <c r="N82" s="25">
        <v>0</v>
      </c>
      <c r="O82" s="25">
        <v>0</v>
      </c>
      <c r="P82" s="25">
        <v>0</v>
      </c>
      <c r="Q82" s="168"/>
      <c r="R82" s="154"/>
      <c r="S82" s="151"/>
      <c r="T82" s="151"/>
      <c r="U82" s="151"/>
    </row>
    <row r="83" spans="1:22" s="9" customFormat="1" ht="26.25" customHeight="1" x14ac:dyDescent="0.3">
      <c r="B83" s="594" t="s">
        <v>93</v>
      </c>
      <c r="C83" s="595"/>
      <c r="D83" s="596"/>
      <c r="E83" s="474"/>
      <c r="F83" s="170">
        <f t="shared" ref="F83:G83" si="18">SUM(F76:F82)</f>
        <v>1167</v>
      </c>
      <c r="G83" s="170">
        <f t="shared" si="18"/>
        <v>1284</v>
      </c>
      <c r="H83" s="170">
        <f>SUM(H76:H82)</f>
        <v>2451</v>
      </c>
      <c r="I83" s="170">
        <f t="shared" ref="I83:U83" si="19">SUM(I76:I82)</f>
        <v>2115</v>
      </c>
      <c r="J83" s="170">
        <f t="shared" si="19"/>
        <v>2420</v>
      </c>
      <c r="K83" s="170">
        <f t="shared" si="19"/>
        <v>2159</v>
      </c>
      <c r="L83" s="170">
        <f t="shared" si="19"/>
        <v>2498</v>
      </c>
      <c r="M83" s="171">
        <f t="shared" si="19"/>
        <v>2380</v>
      </c>
      <c r="N83" s="162">
        <f t="shared" si="19"/>
        <v>1048</v>
      </c>
      <c r="O83" s="162">
        <f t="shared" si="19"/>
        <v>1081</v>
      </c>
      <c r="P83" s="162">
        <f t="shared" si="19"/>
        <v>2129</v>
      </c>
      <c r="Q83" s="172">
        <f t="shared" si="19"/>
        <v>0</v>
      </c>
      <c r="R83" s="173">
        <f t="shared" si="19"/>
        <v>0</v>
      </c>
      <c r="S83" s="173">
        <f t="shared" si="19"/>
        <v>0</v>
      </c>
      <c r="T83" s="174">
        <f t="shared" si="19"/>
        <v>0</v>
      </c>
      <c r="U83" s="174">
        <f t="shared" si="19"/>
        <v>0</v>
      </c>
    </row>
    <row r="84" spans="1:22" ht="116.25" customHeight="1" x14ac:dyDescent="0.3">
      <c r="B84" s="598" t="s">
        <v>94</v>
      </c>
      <c r="C84" s="598"/>
      <c r="D84" s="598"/>
      <c r="E84" s="598"/>
      <c r="F84" s="598"/>
      <c r="G84" s="598"/>
      <c r="H84" s="598"/>
      <c r="I84" s="598"/>
      <c r="J84" s="598"/>
      <c r="K84" s="598"/>
      <c r="L84" s="598"/>
      <c r="M84" s="598"/>
      <c r="N84" s="598"/>
      <c r="O84" s="598"/>
      <c r="P84" s="598"/>
      <c r="Q84" s="598"/>
      <c r="R84" s="598"/>
      <c r="S84" s="598"/>
      <c r="T84" s="598"/>
      <c r="U84" s="598"/>
      <c r="V84" s="210"/>
    </row>
    <row r="85" spans="1:22" ht="9.75" customHeight="1" x14ac:dyDescent="0.3">
      <c r="B85" s="575"/>
      <c r="C85" s="575"/>
      <c r="D85" s="575"/>
      <c r="E85" s="575"/>
      <c r="F85" s="575"/>
      <c r="G85" s="576"/>
      <c r="H85" s="576"/>
      <c r="I85" s="575"/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</row>
    <row r="86" spans="1:22" s="9" customFormat="1" ht="31.5" customHeight="1" x14ac:dyDescent="0.4">
      <c r="A86" s="175"/>
      <c r="B86" s="599" t="s">
        <v>95</v>
      </c>
      <c r="C86" s="600"/>
      <c r="D86" s="601"/>
      <c r="E86" s="601"/>
      <c r="F86" s="11" t="s">
        <v>96</v>
      </c>
      <c r="G86" s="176"/>
      <c r="I86" s="10" t="s">
        <v>7</v>
      </c>
      <c r="J86" s="11" t="s">
        <v>8</v>
      </c>
      <c r="K86" s="11" t="s">
        <v>9</v>
      </c>
      <c r="L86" s="11" t="s">
        <v>10</v>
      </c>
      <c r="M86" s="164" t="s">
        <v>11</v>
      </c>
      <c r="N86" s="16" t="s">
        <v>12</v>
      </c>
      <c r="O86" s="16" t="s">
        <v>13</v>
      </c>
      <c r="P86" s="17" t="s">
        <v>14</v>
      </c>
      <c r="Q86" s="249" t="s">
        <v>15</v>
      </c>
      <c r="R86" s="177" t="s">
        <v>16</v>
      </c>
      <c r="S86" s="178" t="s">
        <v>17</v>
      </c>
      <c r="T86" s="14" t="s">
        <v>18</v>
      </c>
      <c r="U86" s="14" t="s">
        <v>19</v>
      </c>
    </row>
    <row r="87" spans="1:22" ht="30.75" customHeight="1" x14ac:dyDescent="0.35">
      <c r="B87" s="583" t="s">
        <v>97</v>
      </c>
      <c r="C87" s="583"/>
      <c r="D87" s="583"/>
      <c r="E87" s="583"/>
      <c r="F87" s="37">
        <v>2</v>
      </c>
      <c r="I87" s="37">
        <v>0</v>
      </c>
      <c r="J87" s="37">
        <v>2</v>
      </c>
      <c r="K87" s="37">
        <v>0</v>
      </c>
      <c r="L87" s="37">
        <v>1</v>
      </c>
      <c r="M87" s="6">
        <v>0</v>
      </c>
      <c r="N87" s="250"/>
      <c r="O87" s="250"/>
      <c r="P87" s="250"/>
      <c r="Q87" s="7"/>
      <c r="R87" s="37"/>
      <c r="S87" s="37"/>
      <c r="T87" s="37"/>
      <c r="U87" s="37"/>
    </row>
    <row r="88" spans="1:22" ht="30.75" customHeight="1" x14ac:dyDescent="0.35">
      <c r="B88" s="583" t="s">
        <v>98</v>
      </c>
      <c r="C88" s="583"/>
      <c r="D88" s="583"/>
      <c r="E88" s="583"/>
      <c r="F88" s="37">
        <v>700</v>
      </c>
      <c r="I88" s="37">
        <f>567+32</f>
        <v>599</v>
      </c>
      <c r="J88" s="37">
        <v>582</v>
      </c>
      <c r="K88" s="37">
        <v>484</v>
      </c>
      <c r="L88" s="37">
        <f>398+32</f>
        <v>430</v>
      </c>
      <c r="M88" s="6">
        <f>22+479</f>
        <v>501</v>
      </c>
      <c r="N88" s="250"/>
      <c r="O88" s="250"/>
      <c r="P88" s="250"/>
      <c r="Q88" s="251"/>
      <c r="R88" s="179"/>
      <c r="S88" s="179"/>
      <c r="T88" s="179"/>
      <c r="U88" s="179"/>
    </row>
    <row r="89" spans="1:22" ht="13" customHeight="1" x14ac:dyDescent="0.3">
      <c r="B89" s="181"/>
      <c r="C89" s="181"/>
      <c r="D89" s="181"/>
      <c r="E89" s="181"/>
      <c r="F89" s="181"/>
      <c r="G89" s="181"/>
      <c r="H89" s="181"/>
      <c r="I89" s="92"/>
      <c r="J89" s="181"/>
      <c r="K89" s="181"/>
      <c r="L89" s="92"/>
      <c r="M89" s="92"/>
      <c r="N89" s="92"/>
      <c r="O89" s="92"/>
      <c r="P89" s="92"/>
      <c r="Q89" s="181"/>
      <c r="R89" s="181"/>
      <c r="S89" s="181"/>
      <c r="T89" s="181"/>
      <c r="U89" s="181"/>
    </row>
    <row r="90" spans="1:22" s="9" customFormat="1" ht="27" customHeight="1" x14ac:dyDescent="0.35">
      <c r="B90" s="564" t="s">
        <v>99</v>
      </c>
      <c r="C90" s="564"/>
      <c r="D90" s="564"/>
      <c r="E90" s="564"/>
      <c r="F90" s="17" t="s">
        <v>96</v>
      </c>
      <c r="G90" s="182"/>
      <c r="H90" s="182"/>
      <c r="I90" s="17" t="s">
        <v>7</v>
      </c>
      <c r="J90" s="17" t="s">
        <v>8</v>
      </c>
      <c r="K90" s="17" t="s">
        <v>9</v>
      </c>
      <c r="L90" s="183" t="s">
        <v>10</v>
      </c>
      <c r="M90" s="184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65" t="s">
        <v>16</v>
      </c>
      <c r="S90" s="44" t="s">
        <v>17</v>
      </c>
      <c r="T90" s="14" t="s">
        <v>18</v>
      </c>
      <c r="U90" s="14" t="s">
        <v>19</v>
      </c>
    </row>
    <row r="91" spans="1:22" ht="27" customHeight="1" x14ac:dyDescent="0.35">
      <c r="B91" s="597" t="s">
        <v>100</v>
      </c>
      <c r="C91" s="597"/>
      <c r="D91" s="597"/>
      <c r="E91" s="597"/>
      <c r="F91" s="185">
        <v>5947</v>
      </c>
      <c r="G91" s="182"/>
      <c r="H91" s="182"/>
      <c r="I91" s="185">
        <v>5840</v>
      </c>
      <c r="J91" s="185">
        <v>6602</v>
      </c>
      <c r="K91" s="185">
        <v>6209</v>
      </c>
      <c r="L91" s="185">
        <v>6508</v>
      </c>
      <c r="M91" s="186">
        <v>6578</v>
      </c>
      <c r="N91" s="21">
        <v>2912</v>
      </c>
      <c r="O91" s="21">
        <v>3437</v>
      </c>
      <c r="P91" s="21">
        <v>6349</v>
      </c>
      <c r="Q91" s="252"/>
      <c r="R91" s="188"/>
      <c r="S91" s="189"/>
      <c r="T91" s="189"/>
      <c r="U91" s="189"/>
    </row>
    <row r="92" spans="1:22" ht="27" customHeight="1" x14ac:dyDescent="0.35">
      <c r="B92" s="597" t="s">
        <v>101</v>
      </c>
      <c r="C92" s="597"/>
      <c r="D92" s="597"/>
      <c r="E92" s="597"/>
      <c r="F92" s="185">
        <v>5386</v>
      </c>
      <c r="G92" s="182"/>
      <c r="H92" s="182"/>
      <c r="I92" s="185">
        <f>5144-I43</f>
        <v>4675</v>
      </c>
      <c r="J92" s="190">
        <v>5109</v>
      </c>
      <c r="K92" s="185">
        <f>5660-569</f>
        <v>5091</v>
      </c>
      <c r="L92" s="185">
        <f>5712-546</f>
        <v>5166</v>
      </c>
      <c r="M92" s="191">
        <f>5596-M43</f>
        <v>5100</v>
      </c>
      <c r="N92" s="21">
        <f>2603-181</f>
        <v>2422</v>
      </c>
      <c r="O92" s="21">
        <f>3090-228</f>
        <v>2862</v>
      </c>
      <c r="P92" s="21">
        <f>5693-409</f>
        <v>5284</v>
      </c>
      <c r="Q92" s="252"/>
      <c r="R92" s="188"/>
      <c r="S92" s="189"/>
      <c r="T92" s="189"/>
      <c r="U92" s="189"/>
      <c r="V92" s="31"/>
    </row>
    <row r="93" spans="1:22" ht="27" customHeight="1" x14ac:dyDescent="0.35">
      <c r="B93" s="597" t="s">
        <v>51</v>
      </c>
      <c r="C93" s="597"/>
      <c r="D93" s="597"/>
      <c r="E93" s="597"/>
      <c r="F93" s="185"/>
      <c r="G93" s="182"/>
      <c r="H93" s="182"/>
      <c r="I93" s="185"/>
      <c r="J93" s="190"/>
      <c r="K93" s="185"/>
      <c r="L93" s="185"/>
      <c r="M93" s="191"/>
      <c r="N93" s="21">
        <f>153-93</f>
        <v>60</v>
      </c>
      <c r="O93" s="21">
        <f>179-136</f>
        <v>43</v>
      </c>
      <c r="P93" s="21">
        <f>332-229</f>
        <v>103</v>
      </c>
      <c r="Q93" s="252"/>
      <c r="R93" s="188"/>
      <c r="S93" s="189"/>
      <c r="T93" s="189"/>
      <c r="U93" s="189"/>
      <c r="V93" s="31"/>
    </row>
    <row r="94" spans="1:22" ht="27" customHeight="1" x14ac:dyDescent="0.35">
      <c r="B94" s="597" t="s">
        <v>102</v>
      </c>
      <c r="C94" s="597"/>
      <c r="D94" s="597"/>
      <c r="E94" s="597"/>
      <c r="F94" s="185">
        <v>884</v>
      </c>
      <c r="G94" s="182"/>
      <c r="H94" s="182"/>
      <c r="I94" s="185">
        <v>805</v>
      </c>
      <c r="J94" s="185">
        <v>927</v>
      </c>
      <c r="K94" s="185">
        <v>977</v>
      </c>
      <c r="L94" s="185">
        <v>866</v>
      </c>
      <c r="M94" s="193">
        <v>861</v>
      </c>
      <c r="N94" s="21">
        <v>443</v>
      </c>
      <c r="O94" s="21">
        <v>475</v>
      </c>
      <c r="P94" s="21">
        <v>918</v>
      </c>
      <c r="Q94" s="253"/>
      <c r="R94" s="194"/>
      <c r="S94" s="192"/>
      <c r="T94" s="192"/>
      <c r="U94" s="192"/>
    </row>
    <row r="95" spans="1:22" ht="13" customHeight="1" x14ac:dyDescent="0.3">
      <c r="B95" s="181"/>
      <c r="C95" s="181"/>
      <c r="D95" s="181"/>
      <c r="E95" s="181"/>
      <c r="F95" s="181"/>
      <c r="G95" s="181"/>
      <c r="H95" s="181"/>
      <c r="I95" s="92"/>
      <c r="J95" s="181"/>
      <c r="K95" s="181"/>
      <c r="L95" s="92"/>
      <c r="M95" s="92"/>
      <c r="N95" s="92"/>
      <c r="O95" s="92"/>
      <c r="P95" s="92"/>
      <c r="Q95" s="181"/>
      <c r="R95" s="181"/>
      <c r="S95" s="181"/>
      <c r="T95" s="181"/>
      <c r="U95" s="181"/>
    </row>
    <row r="96" spans="1:22" s="9" customFormat="1" ht="29.25" customHeight="1" x14ac:dyDescent="0.3">
      <c r="B96" s="467" t="s">
        <v>103</v>
      </c>
      <c r="C96" s="467"/>
      <c r="D96" s="467"/>
      <c r="E96" s="467"/>
      <c r="F96" s="10" t="s">
        <v>96</v>
      </c>
      <c r="I96" s="11" t="s">
        <v>7</v>
      </c>
      <c r="J96" s="11" t="s">
        <v>8</v>
      </c>
      <c r="K96" s="11" t="s">
        <v>9</v>
      </c>
      <c r="L96" s="16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195" t="s">
        <v>16</v>
      </c>
      <c r="S96" s="44" t="s">
        <v>17</v>
      </c>
      <c r="T96" s="14" t="s">
        <v>18</v>
      </c>
      <c r="U96" s="14" t="s">
        <v>19</v>
      </c>
    </row>
    <row r="97" spans="2:47" ht="29.25" customHeight="1" x14ac:dyDescent="0.35">
      <c r="B97" s="583" t="s">
        <v>103</v>
      </c>
      <c r="C97" s="583"/>
      <c r="D97" s="583"/>
      <c r="E97" s="583"/>
      <c r="F97" s="196">
        <v>4807</v>
      </c>
      <c r="G97" s="182"/>
      <c r="H97" s="182"/>
      <c r="I97" s="196">
        <v>4671</v>
      </c>
      <c r="J97" s="196">
        <v>4972</v>
      </c>
      <c r="K97" s="196">
        <v>4915</v>
      </c>
      <c r="L97" s="196">
        <v>4780</v>
      </c>
      <c r="M97" s="196">
        <v>4673</v>
      </c>
      <c r="N97" s="196">
        <v>2089</v>
      </c>
      <c r="O97" s="196">
        <v>2583</v>
      </c>
      <c r="P97" s="196">
        <v>4672</v>
      </c>
      <c r="Q97" s="254"/>
      <c r="R97" s="255"/>
      <c r="S97" s="256"/>
      <c r="T97" s="257"/>
      <c r="U97" s="258"/>
      <c r="W97" s="8"/>
      <c r="AU97" s="31"/>
    </row>
    <row r="98" spans="2:47" ht="13" customHeight="1" x14ac:dyDescent="0.3">
      <c r="B98" s="181"/>
      <c r="C98" s="181"/>
      <c r="D98" s="181"/>
      <c r="E98" s="181"/>
      <c r="F98" s="181"/>
      <c r="G98" s="181"/>
      <c r="H98" s="181"/>
      <c r="I98" s="92"/>
      <c r="J98" s="181"/>
      <c r="K98" s="181"/>
      <c r="L98" s="92"/>
      <c r="M98" s="92"/>
      <c r="N98" s="92"/>
      <c r="O98" s="92"/>
      <c r="P98" s="92"/>
      <c r="Q98" s="181"/>
      <c r="R98" s="181"/>
      <c r="S98" s="181"/>
      <c r="T98" s="181"/>
      <c r="U98" s="181"/>
    </row>
    <row r="99" spans="2:47" s="9" customFormat="1" ht="27" customHeight="1" x14ac:dyDescent="0.35">
      <c r="B99" s="609" t="s">
        <v>104</v>
      </c>
      <c r="C99" s="609"/>
      <c r="D99" s="609"/>
      <c r="E99" s="609"/>
      <c r="F99" s="16" t="s">
        <v>96</v>
      </c>
      <c r="G99" s="182"/>
      <c r="H99" s="182"/>
      <c r="I99" s="17" t="s">
        <v>7</v>
      </c>
      <c r="J99" s="17" t="s">
        <v>8</v>
      </c>
      <c r="K99" s="17" t="s">
        <v>9</v>
      </c>
      <c r="L99" s="17" t="s">
        <v>10</v>
      </c>
      <c r="M99" s="184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195" t="s">
        <v>16</v>
      </c>
      <c r="S99" s="44" t="s">
        <v>17</v>
      </c>
      <c r="T99" s="14" t="s">
        <v>18</v>
      </c>
      <c r="U99" s="14" t="s">
        <v>19</v>
      </c>
    </row>
    <row r="100" spans="2:47" ht="27" customHeight="1" x14ac:dyDescent="0.35">
      <c r="B100" s="610" t="s">
        <v>105</v>
      </c>
      <c r="C100" s="611"/>
      <c r="D100" s="612"/>
      <c r="E100" s="612"/>
      <c r="F100" s="197">
        <v>62</v>
      </c>
      <c r="I100" s="197">
        <v>65</v>
      </c>
      <c r="J100" s="197">
        <v>70</v>
      </c>
      <c r="K100" s="197">
        <v>74</v>
      </c>
      <c r="L100" s="197">
        <v>74</v>
      </c>
      <c r="M100" s="186">
        <v>81</v>
      </c>
      <c r="N100" s="185">
        <v>46</v>
      </c>
      <c r="O100" s="185">
        <v>77</v>
      </c>
      <c r="P100" s="185">
        <v>123</v>
      </c>
      <c r="Q100" s="252"/>
      <c r="R100" s="198"/>
      <c r="S100" s="197"/>
      <c r="T100" s="189"/>
      <c r="U100" s="189"/>
    </row>
    <row r="101" spans="2:47" ht="27" customHeight="1" x14ac:dyDescent="0.35">
      <c r="B101" s="613" t="s">
        <v>106</v>
      </c>
      <c r="C101" s="614"/>
      <c r="D101" s="615"/>
      <c r="E101" s="615"/>
      <c r="F101" s="189">
        <v>727</v>
      </c>
      <c r="I101" s="189">
        <v>718</v>
      </c>
      <c r="J101" s="189">
        <v>901</v>
      </c>
      <c r="K101" s="189">
        <v>773</v>
      </c>
      <c r="L101" s="189">
        <v>777</v>
      </c>
      <c r="M101" s="199">
        <v>724</v>
      </c>
      <c r="N101" s="185">
        <v>339</v>
      </c>
      <c r="O101" s="185">
        <v>414</v>
      </c>
      <c r="P101" s="185">
        <v>753</v>
      </c>
      <c r="Q101" s="252"/>
      <c r="R101" s="198"/>
      <c r="S101" s="189"/>
      <c r="T101" s="189"/>
      <c r="U101" s="189"/>
    </row>
    <row r="102" spans="2:47" ht="27" customHeight="1" x14ac:dyDescent="0.35">
      <c r="B102" s="613" t="s">
        <v>107</v>
      </c>
      <c r="C102" s="614"/>
      <c r="D102" s="615"/>
      <c r="E102" s="615"/>
      <c r="F102" s="189">
        <v>2801</v>
      </c>
      <c r="I102" s="189">
        <v>2764</v>
      </c>
      <c r="J102" s="189">
        <v>3053</v>
      </c>
      <c r="K102" s="189">
        <v>3006</v>
      </c>
      <c r="L102" s="189">
        <v>2800</v>
      </c>
      <c r="M102" s="199">
        <v>2938</v>
      </c>
      <c r="N102" s="185">
        <v>1288</v>
      </c>
      <c r="O102" s="185">
        <v>1495</v>
      </c>
      <c r="P102" s="185">
        <v>2783</v>
      </c>
      <c r="Q102" s="252"/>
      <c r="R102" s="198"/>
      <c r="S102" s="189"/>
      <c r="T102" s="189"/>
      <c r="U102" s="189"/>
    </row>
    <row r="103" spans="2:47" ht="27" customHeight="1" x14ac:dyDescent="0.35">
      <c r="B103" s="613" t="s">
        <v>108</v>
      </c>
      <c r="C103" s="614"/>
      <c r="D103" s="615"/>
      <c r="E103" s="615"/>
      <c r="F103" s="189">
        <v>1089</v>
      </c>
      <c r="I103" s="189">
        <v>949</v>
      </c>
      <c r="J103" s="189">
        <v>734</v>
      </c>
      <c r="K103" s="189">
        <v>882</v>
      </c>
      <c r="L103" s="189">
        <v>947</v>
      </c>
      <c r="M103" s="199">
        <v>739</v>
      </c>
      <c r="N103" s="185">
        <v>339</v>
      </c>
      <c r="O103" s="185">
        <v>505</v>
      </c>
      <c r="P103" s="185">
        <v>844</v>
      </c>
      <c r="Q103" s="252"/>
      <c r="R103" s="198"/>
      <c r="S103" s="189"/>
      <c r="T103" s="189"/>
      <c r="U103" s="189"/>
    </row>
    <row r="104" spans="2:47" ht="27" customHeight="1" x14ac:dyDescent="0.35">
      <c r="B104" s="613" t="s">
        <v>109</v>
      </c>
      <c r="C104" s="614"/>
      <c r="D104" s="615"/>
      <c r="E104" s="615"/>
      <c r="F104" s="189">
        <v>9</v>
      </c>
      <c r="I104" s="189">
        <v>22</v>
      </c>
      <c r="J104" s="189">
        <v>22</v>
      </c>
      <c r="K104" s="189">
        <v>20</v>
      </c>
      <c r="L104" s="189">
        <v>15</v>
      </c>
      <c r="M104" s="199">
        <v>28</v>
      </c>
      <c r="N104" s="185">
        <v>14</v>
      </c>
      <c r="O104" s="185">
        <v>6</v>
      </c>
      <c r="P104" s="185">
        <v>20</v>
      </c>
      <c r="Q104" s="252"/>
      <c r="R104" s="198"/>
      <c r="S104" s="189"/>
      <c r="T104" s="189"/>
      <c r="U104" s="189"/>
    </row>
    <row r="105" spans="2:47" ht="27" customHeight="1" x14ac:dyDescent="0.35">
      <c r="B105" s="602" t="s">
        <v>110</v>
      </c>
      <c r="C105" s="603"/>
      <c r="D105" s="604"/>
      <c r="E105" s="604"/>
      <c r="F105" s="192">
        <v>119</v>
      </c>
      <c r="I105" s="192">
        <v>153</v>
      </c>
      <c r="J105" s="192">
        <v>192</v>
      </c>
      <c r="K105" s="189">
        <v>160</v>
      </c>
      <c r="L105" s="189">
        <v>167</v>
      </c>
      <c r="M105" s="199">
        <v>163</v>
      </c>
      <c r="N105" s="185">
        <v>63</v>
      </c>
      <c r="O105" s="185">
        <v>86</v>
      </c>
      <c r="P105" s="185">
        <v>149</v>
      </c>
      <c r="Q105" s="252"/>
      <c r="R105" s="198"/>
      <c r="S105" s="189"/>
      <c r="T105" s="189"/>
      <c r="U105" s="189"/>
      <c r="V105" s="200"/>
    </row>
    <row r="106" spans="2:47" ht="27" customHeight="1" x14ac:dyDescent="0.35">
      <c r="B106" s="605" t="s">
        <v>83</v>
      </c>
      <c r="C106" s="605"/>
      <c r="D106" s="605"/>
      <c r="E106" s="605"/>
      <c r="F106" s="201">
        <f>SUM(F100:F105)</f>
        <v>4807</v>
      </c>
      <c r="I106" s="201">
        <f t="shared" ref="I106:O106" si="20">SUM(I100:I105)</f>
        <v>4671</v>
      </c>
      <c r="J106" s="201">
        <f t="shared" si="20"/>
        <v>4972</v>
      </c>
      <c r="K106" s="201">
        <f t="shared" si="20"/>
        <v>4915</v>
      </c>
      <c r="L106" s="201">
        <f t="shared" si="20"/>
        <v>4780</v>
      </c>
      <c r="M106" s="202">
        <f t="shared" si="20"/>
        <v>4673</v>
      </c>
      <c r="N106" s="203">
        <f t="shared" si="20"/>
        <v>2089</v>
      </c>
      <c r="O106" s="203">
        <f t="shared" si="20"/>
        <v>2583</v>
      </c>
      <c r="P106" s="203">
        <f>SUM(P100:P105)</f>
        <v>4672</v>
      </c>
      <c r="Q106" s="259"/>
      <c r="R106" s="205"/>
      <c r="S106" s="205"/>
      <c r="T106" s="204"/>
      <c r="U106" s="204"/>
    </row>
    <row r="107" spans="2:47" ht="34.5" customHeight="1" x14ac:dyDescent="0.3">
      <c r="B107" s="606" t="s">
        <v>111</v>
      </c>
      <c r="C107" s="607"/>
      <c r="D107" s="607"/>
      <c r="E107" s="607"/>
      <c r="F107" s="607"/>
      <c r="G107" s="607"/>
      <c r="H107" s="607"/>
      <c r="I107" s="607"/>
      <c r="J107" s="607"/>
      <c r="K107" s="607"/>
      <c r="L107" s="607"/>
      <c r="M107" s="607"/>
      <c r="N107" s="607"/>
      <c r="O107" s="607"/>
      <c r="P107" s="608"/>
      <c r="Q107" s="206"/>
      <c r="R107" s="206"/>
      <c r="S107" s="206"/>
      <c r="T107" s="206"/>
      <c r="U107" s="206"/>
    </row>
    <row r="108" spans="2:47" ht="13.5" customHeight="1" x14ac:dyDescent="0.3">
      <c r="B108" s="207"/>
      <c r="C108" s="207"/>
      <c r="D108" s="1"/>
      <c r="E108" s="208"/>
      <c r="F108" s="208"/>
      <c r="G108" s="208"/>
      <c r="H108" s="1"/>
      <c r="I108" s="36"/>
      <c r="J108" s="1"/>
      <c r="K108" s="1"/>
      <c r="L108" s="36"/>
      <c r="M108" s="36"/>
      <c r="N108" s="36"/>
      <c r="O108" s="36"/>
      <c r="P108" s="36"/>
      <c r="Q108" s="1"/>
      <c r="R108" s="36"/>
      <c r="S108" s="1"/>
      <c r="T108" s="1"/>
      <c r="U108" s="1"/>
    </row>
    <row r="109" spans="2:47" ht="13.5" customHeight="1" x14ac:dyDescent="0.3">
      <c r="B109" s="207"/>
      <c r="C109" s="207"/>
      <c r="D109" s="1"/>
      <c r="E109" s="207"/>
      <c r="F109" s="207"/>
      <c r="G109" s="207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2:47" ht="13.5" customHeight="1" x14ac:dyDescent="0.3">
      <c r="B110" s="207"/>
      <c r="C110" s="207"/>
      <c r="D110" s="209"/>
      <c r="E110" s="207"/>
      <c r="F110" s="207"/>
      <c r="G110" s="207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2:47" ht="13.5" customHeight="1" x14ac:dyDescent="0.3">
      <c r="B111" s="207"/>
      <c r="C111" s="207"/>
      <c r="D111" s="209"/>
      <c r="E111" s="207"/>
      <c r="F111" s="207"/>
      <c r="G111" s="207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2:47" ht="13.5" customHeight="1" x14ac:dyDescent="0.3">
      <c r="B112" s="207"/>
      <c r="C112" s="207"/>
      <c r="D112" s="209"/>
      <c r="E112" s="207"/>
      <c r="F112" s="207"/>
      <c r="G112" s="207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2:21" ht="13.5" customHeight="1" x14ac:dyDescent="0.3">
      <c r="B113" s="207"/>
      <c r="C113" s="207"/>
      <c r="D113" s="209"/>
      <c r="E113" s="207"/>
      <c r="F113" s="207"/>
      <c r="G113" s="207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2:21" ht="13.5" customHeight="1" x14ac:dyDescent="0.3">
      <c r="B114" s="207"/>
      <c r="C114" s="207"/>
      <c r="D114" s="209"/>
      <c r="E114" s="207"/>
      <c r="F114" s="207"/>
      <c r="G114" s="207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2:21" ht="13.5" customHeight="1" x14ac:dyDescent="0.3">
      <c r="B115" s="207"/>
      <c r="C115" s="207"/>
      <c r="D115" s="209"/>
      <c r="E115" s="207"/>
      <c r="F115" s="207"/>
      <c r="G115" s="207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2:21" ht="13.5" customHeight="1" x14ac:dyDescent="0.3">
      <c r="B116" s="207"/>
      <c r="C116" s="207"/>
      <c r="D116" s="209"/>
      <c r="E116" s="207"/>
      <c r="F116" s="207"/>
      <c r="G116" s="207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2:21" ht="13.5" customHeight="1" x14ac:dyDescent="0.3">
      <c r="B117" s="207"/>
      <c r="C117" s="207"/>
      <c r="D117" s="209"/>
      <c r="E117" s="207"/>
      <c r="F117" s="207"/>
      <c r="G117" s="207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2:21" ht="13.5" customHeight="1" x14ac:dyDescent="0.3">
      <c r="B118" s="207"/>
      <c r="C118" s="207"/>
      <c r="D118" s="209"/>
      <c r="E118" s="207"/>
      <c r="F118" s="207"/>
      <c r="G118" s="207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2:21" ht="13.5" customHeight="1" x14ac:dyDescent="0.3">
      <c r="B119" s="207"/>
      <c r="C119" s="207"/>
      <c r="D119" s="209"/>
      <c r="E119" s="207"/>
      <c r="F119" s="207"/>
      <c r="G119" s="207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2:21" ht="13.5" customHeight="1" x14ac:dyDescent="0.3">
      <c r="B120" s="207"/>
      <c r="C120" s="207"/>
      <c r="D120" s="209"/>
      <c r="E120" s="207"/>
      <c r="F120" s="207"/>
      <c r="G120" s="207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2:21" ht="13.5" customHeight="1" x14ac:dyDescent="0.3">
      <c r="B121" s="207"/>
      <c r="C121" s="207"/>
      <c r="D121" s="209"/>
      <c r="E121" s="207"/>
      <c r="F121" s="207"/>
      <c r="G121" s="207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2:21" ht="13.5" customHeight="1" x14ac:dyDescent="0.3">
      <c r="B122" s="207"/>
      <c r="C122" s="207"/>
      <c r="D122" s="209"/>
      <c r="E122" s="207"/>
      <c r="F122" s="207"/>
      <c r="G122" s="207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2:21" ht="13.5" customHeight="1" x14ac:dyDescent="0.3">
      <c r="B123" s="207"/>
      <c r="C123" s="207"/>
      <c r="D123" s="209"/>
      <c r="E123" s="207"/>
      <c r="F123" s="207"/>
      <c r="G123" s="207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2:21" ht="13.5" customHeight="1" x14ac:dyDescent="0.3">
      <c r="B124" s="207"/>
      <c r="C124" s="207"/>
      <c r="D124" s="209"/>
      <c r="E124" s="207"/>
      <c r="F124" s="207"/>
      <c r="G124" s="207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2:21" ht="13.5" customHeight="1" x14ac:dyDescent="0.3">
      <c r="B125" s="207"/>
      <c r="C125" s="207"/>
      <c r="D125" s="209"/>
      <c r="E125" s="207"/>
      <c r="F125" s="207"/>
      <c r="G125" s="207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2:21" ht="13.5" customHeight="1" x14ac:dyDescent="0.3">
      <c r="B126" s="207"/>
      <c r="C126" s="207"/>
      <c r="D126" s="209"/>
      <c r="E126" s="207"/>
      <c r="F126" s="207"/>
      <c r="G126" s="207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2:21" ht="13.5" customHeight="1" x14ac:dyDescent="0.3">
      <c r="B127" s="207"/>
      <c r="C127" s="207"/>
      <c r="D127" s="209"/>
      <c r="E127" s="207"/>
      <c r="F127" s="207"/>
      <c r="G127" s="207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2:21" ht="13.5" customHeight="1" x14ac:dyDescent="0.3">
      <c r="B128" s="207"/>
      <c r="C128" s="207"/>
      <c r="D128" s="209"/>
      <c r="E128" s="207"/>
      <c r="F128" s="207"/>
      <c r="G128" s="207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2:21" ht="13.5" customHeight="1" x14ac:dyDescent="0.3">
      <c r="B129" s="207"/>
      <c r="C129" s="207"/>
      <c r="D129" s="209"/>
      <c r="E129" s="207"/>
      <c r="F129" s="207"/>
      <c r="G129" s="207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2:21" ht="13.5" customHeight="1" x14ac:dyDescent="0.3">
      <c r="B130" s="207"/>
      <c r="C130" s="207"/>
      <c r="D130" s="209"/>
      <c r="E130" s="207"/>
      <c r="F130" s="207"/>
      <c r="G130" s="207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2:21" ht="13.5" customHeight="1" x14ac:dyDescent="0.3">
      <c r="B131" s="207"/>
      <c r="C131" s="207"/>
      <c r="D131" s="209"/>
      <c r="E131" s="207"/>
      <c r="F131" s="207"/>
      <c r="G131" s="207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2:21" ht="13.5" customHeight="1" x14ac:dyDescent="0.3">
      <c r="B132" s="207"/>
      <c r="C132" s="207"/>
      <c r="D132" s="209"/>
      <c r="E132" s="207"/>
      <c r="F132" s="207"/>
      <c r="G132" s="207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2:21" ht="13.5" customHeight="1" x14ac:dyDescent="0.3">
      <c r="B133" s="207"/>
      <c r="C133" s="207"/>
      <c r="D133" s="209"/>
      <c r="E133" s="207"/>
      <c r="F133" s="207"/>
      <c r="G133" s="207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</row>
    <row r="134" spans="2:21" ht="13.5" customHeight="1" x14ac:dyDescent="0.3">
      <c r="B134" s="207"/>
      <c r="C134" s="207"/>
      <c r="D134" s="209"/>
      <c r="E134" s="207"/>
      <c r="F134" s="207"/>
      <c r="G134" s="207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2:21" ht="13.5" customHeight="1" x14ac:dyDescent="0.3">
      <c r="B135" s="207"/>
      <c r="C135" s="207"/>
      <c r="D135" s="209"/>
      <c r="E135" s="207"/>
      <c r="F135" s="207"/>
      <c r="G135" s="207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</row>
    <row r="136" spans="2:21" ht="13.5" customHeight="1" x14ac:dyDescent="0.3">
      <c r="B136" s="207"/>
      <c r="C136" s="207"/>
      <c r="D136" s="209"/>
      <c r="E136" s="207"/>
      <c r="F136" s="207"/>
      <c r="G136" s="207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</row>
    <row r="137" spans="2:21" ht="13.5" customHeight="1" x14ac:dyDescent="0.3">
      <c r="B137" s="207"/>
      <c r="C137" s="207"/>
      <c r="D137" s="209"/>
      <c r="E137" s="207"/>
      <c r="F137" s="207"/>
      <c r="G137" s="207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</row>
    <row r="138" spans="2:21" ht="13.5" customHeight="1" x14ac:dyDescent="0.3">
      <c r="B138" s="207"/>
      <c r="C138" s="207"/>
      <c r="D138" s="209"/>
      <c r="E138" s="207"/>
      <c r="F138" s="207"/>
      <c r="G138" s="207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</row>
    <row r="139" spans="2:21" ht="13.5" customHeight="1" x14ac:dyDescent="0.3">
      <c r="B139" s="207"/>
      <c r="C139" s="207"/>
      <c r="D139" s="209"/>
      <c r="E139" s="207"/>
      <c r="F139" s="207"/>
      <c r="G139" s="207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</row>
    <row r="140" spans="2:21" ht="13.5" customHeight="1" x14ac:dyDescent="0.3">
      <c r="B140" s="207"/>
      <c r="C140" s="207"/>
      <c r="D140" s="209"/>
      <c r="E140" s="207"/>
      <c r="F140" s="207"/>
      <c r="G140" s="207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2:21" ht="13.5" customHeight="1" x14ac:dyDescent="0.3">
      <c r="B141" s="207"/>
      <c r="C141" s="207"/>
      <c r="D141" s="209"/>
      <c r="E141" s="207"/>
      <c r="F141" s="207"/>
      <c r="G141" s="207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</row>
    <row r="142" spans="2:21" ht="13.5" customHeight="1" x14ac:dyDescent="0.3">
      <c r="B142" s="207"/>
      <c r="C142" s="207"/>
      <c r="D142" s="209"/>
      <c r="E142" s="207"/>
      <c r="F142" s="207"/>
      <c r="G142" s="207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</row>
    <row r="143" spans="2:21" ht="13.5" customHeight="1" x14ac:dyDescent="0.3">
      <c r="B143" s="207"/>
      <c r="C143" s="207"/>
      <c r="D143" s="209"/>
      <c r="E143" s="207"/>
      <c r="F143" s="207"/>
      <c r="G143" s="207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</row>
    <row r="144" spans="2:21" ht="13.5" customHeight="1" x14ac:dyDescent="0.3">
      <c r="B144" s="207"/>
      <c r="C144" s="207"/>
      <c r="D144" s="209"/>
      <c r="E144" s="207"/>
      <c r="F144" s="207"/>
      <c r="G144" s="207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</row>
    <row r="145" spans="2:21" ht="13.5" customHeight="1" x14ac:dyDescent="0.3">
      <c r="B145" s="207"/>
      <c r="C145" s="207"/>
      <c r="D145" s="209"/>
      <c r="E145" s="207"/>
      <c r="F145" s="207"/>
      <c r="G145" s="207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2:21" ht="13.5" customHeight="1" x14ac:dyDescent="0.3">
      <c r="B146" s="207"/>
      <c r="C146" s="207"/>
      <c r="D146" s="209"/>
      <c r="E146" s="207"/>
      <c r="F146" s="207"/>
      <c r="G146" s="207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</row>
    <row r="147" spans="2:21" ht="13.5" customHeight="1" x14ac:dyDescent="0.3">
      <c r="B147" s="207"/>
      <c r="C147" s="207"/>
      <c r="D147" s="209"/>
      <c r="E147" s="207"/>
      <c r="F147" s="207"/>
      <c r="G147" s="207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</row>
    <row r="148" spans="2:21" ht="13.5" customHeight="1" x14ac:dyDescent="0.3">
      <c r="B148" s="207"/>
      <c r="C148" s="207"/>
      <c r="D148" s="209"/>
      <c r="E148" s="207"/>
      <c r="F148" s="207"/>
      <c r="G148" s="207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2:21" ht="13.5" customHeight="1" x14ac:dyDescent="0.3">
      <c r="B149" s="207"/>
      <c r="C149" s="207"/>
      <c r="D149" s="209"/>
      <c r="E149" s="207"/>
      <c r="F149" s="207"/>
      <c r="G149" s="207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2:21" ht="13.5" customHeight="1" x14ac:dyDescent="0.3">
      <c r="B150" s="207"/>
      <c r="C150" s="207"/>
      <c r="D150" s="209"/>
      <c r="E150" s="207"/>
      <c r="F150" s="207"/>
      <c r="G150" s="207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2:21" ht="13.5" customHeight="1" x14ac:dyDescent="0.3">
      <c r="B151" s="207"/>
      <c r="C151" s="207"/>
      <c r="D151" s="209"/>
      <c r="E151" s="207"/>
      <c r="F151" s="207"/>
      <c r="G151" s="207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2:21" ht="13.5" customHeight="1" x14ac:dyDescent="0.3">
      <c r="B152" s="207"/>
      <c r="C152" s="207"/>
      <c r="D152" s="209"/>
      <c r="E152" s="207"/>
      <c r="F152" s="207"/>
      <c r="G152" s="207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</row>
    <row r="153" spans="2:21" ht="13.5" customHeight="1" x14ac:dyDescent="0.3">
      <c r="B153" s="207"/>
      <c r="C153" s="207"/>
      <c r="D153" s="209"/>
      <c r="E153" s="207"/>
      <c r="F153" s="207"/>
      <c r="G153" s="207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</row>
    <row r="154" spans="2:21" ht="13.5" customHeight="1" x14ac:dyDescent="0.3">
      <c r="B154" s="207"/>
      <c r="C154" s="207"/>
      <c r="D154" s="209"/>
      <c r="E154" s="207"/>
      <c r="F154" s="207"/>
      <c r="G154" s="207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</row>
    <row r="155" spans="2:21" ht="13.5" customHeight="1" x14ac:dyDescent="0.3">
      <c r="B155" s="207"/>
      <c r="C155" s="207"/>
      <c r="D155" s="209"/>
      <c r="E155" s="207"/>
      <c r="F155" s="207"/>
      <c r="G155" s="207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</row>
    <row r="156" spans="2:21" ht="13.5" customHeight="1" x14ac:dyDescent="0.3">
      <c r="B156" s="207"/>
      <c r="C156" s="207"/>
      <c r="D156" s="209"/>
      <c r="E156" s="207"/>
      <c r="F156" s="207"/>
      <c r="G156" s="207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</row>
    <row r="157" spans="2:21" ht="13.5" customHeight="1" x14ac:dyDescent="0.3">
      <c r="B157" s="207"/>
      <c r="C157" s="207"/>
      <c r="D157" s="209"/>
      <c r="E157" s="207"/>
      <c r="F157" s="207"/>
      <c r="G157" s="207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</row>
    <row r="158" spans="2:21" ht="13.5" customHeight="1" x14ac:dyDescent="0.3">
      <c r="B158" s="207"/>
      <c r="C158" s="207"/>
      <c r="D158" s="209"/>
      <c r="E158" s="207"/>
      <c r="F158" s="207"/>
      <c r="G158" s="207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2:21" ht="13.5" customHeight="1" x14ac:dyDescent="0.3">
      <c r="B159" s="207"/>
      <c r="C159" s="207"/>
      <c r="D159" s="209"/>
      <c r="E159" s="207"/>
      <c r="F159" s="207"/>
      <c r="G159" s="207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2:21" ht="13.5" customHeight="1" x14ac:dyDescent="0.3">
      <c r="B160" s="207"/>
      <c r="C160" s="207"/>
      <c r="D160" s="209"/>
      <c r="E160" s="207"/>
      <c r="F160" s="207"/>
      <c r="G160" s="207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2:21" ht="13.5" customHeight="1" x14ac:dyDescent="0.3">
      <c r="B161" s="207"/>
      <c r="C161" s="207"/>
      <c r="D161" s="209"/>
      <c r="E161" s="207"/>
      <c r="F161" s="207"/>
      <c r="G161" s="207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2:21" ht="13.5" customHeight="1" x14ac:dyDescent="0.3">
      <c r="B162" s="207"/>
      <c r="C162" s="207"/>
      <c r="D162" s="209"/>
      <c r="E162" s="207"/>
      <c r="F162" s="207"/>
      <c r="G162" s="207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2:21" ht="13.5" customHeight="1" x14ac:dyDescent="0.3">
      <c r="B163" s="207"/>
      <c r="C163" s="207"/>
      <c r="D163" s="209"/>
      <c r="E163" s="207"/>
      <c r="F163" s="207"/>
      <c r="G163" s="207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2:21" ht="13.5" customHeight="1" x14ac:dyDescent="0.3">
      <c r="B164" s="207"/>
      <c r="C164" s="207"/>
      <c r="D164" s="209"/>
      <c r="E164" s="207"/>
      <c r="F164" s="207"/>
      <c r="G164" s="207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2:21" ht="13.5" customHeight="1" x14ac:dyDescent="0.3">
      <c r="B165" s="207"/>
      <c r="C165" s="207"/>
      <c r="D165" s="209"/>
      <c r="E165" s="207"/>
      <c r="F165" s="207"/>
      <c r="G165" s="207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2:21" ht="13.5" customHeight="1" x14ac:dyDescent="0.3">
      <c r="B166" s="207"/>
      <c r="C166" s="207"/>
      <c r="D166" s="209"/>
      <c r="E166" s="207"/>
      <c r="F166" s="207"/>
      <c r="G166" s="207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2:21" ht="13.5" customHeight="1" x14ac:dyDescent="0.3">
      <c r="B167" s="207"/>
      <c r="C167" s="207"/>
      <c r="D167" s="209"/>
      <c r="E167" s="207"/>
      <c r="F167" s="207"/>
      <c r="G167" s="207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2:21" ht="13.5" customHeight="1" x14ac:dyDescent="0.3">
      <c r="B168" s="207"/>
      <c r="C168" s="207"/>
      <c r="D168" s="209"/>
      <c r="E168" s="207"/>
      <c r="F168" s="207"/>
      <c r="G168" s="207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  <row r="169" spans="2:21" ht="13.5" customHeight="1" x14ac:dyDescent="0.3">
      <c r="B169" s="207"/>
      <c r="C169" s="207"/>
      <c r="D169" s="209"/>
      <c r="E169" s="207"/>
      <c r="F169" s="207"/>
      <c r="G169" s="207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</row>
    <row r="170" spans="2:21" ht="13.5" customHeight="1" x14ac:dyDescent="0.3">
      <c r="B170" s="207"/>
      <c r="C170" s="207"/>
      <c r="D170" s="209"/>
      <c r="E170" s="207"/>
      <c r="F170" s="207"/>
      <c r="G170" s="207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</row>
    <row r="171" spans="2:21" ht="13.5" customHeight="1" x14ac:dyDescent="0.3">
      <c r="B171" s="207"/>
      <c r="C171" s="207"/>
      <c r="D171" s="209"/>
      <c r="E171" s="207"/>
      <c r="F171" s="207"/>
      <c r="G171" s="207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2:21" ht="13.5" customHeight="1" x14ac:dyDescent="0.3">
      <c r="B172" s="207"/>
      <c r="C172" s="207"/>
      <c r="D172" s="209"/>
      <c r="E172" s="207"/>
      <c r="F172" s="207"/>
      <c r="G172" s="207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</row>
    <row r="173" spans="2:21" ht="13.5" customHeight="1" x14ac:dyDescent="0.3">
      <c r="B173" s="207"/>
      <c r="C173" s="207"/>
      <c r="D173" s="209"/>
      <c r="E173" s="207"/>
      <c r="F173" s="207"/>
      <c r="G173" s="207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2:21" ht="13.5" customHeight="1" x14ac:dyDescent="0.3">
      <c r="B174" s="207"/>
      <c r="C174" s="207"/>
      <c r="D174" s="209"/>
      <c r="E174" s="207"/>
      <c r="F174" s="207"/>
      <c r="G174" s="207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</row>
    <row r="175" spans="2:21" ht="13.5" customHeight="1" x14ac:dyDescent="0.3">
      <c r="B175" s="207"/>
      <c r="C175" s="207"/>
      <c r="D175" s="209"/>
      <c r="E175" s="207"/>
      <c r="F175" s="207"/>
      <c r="G175" s="207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</row>
    <row r="176" spans="2:21" ht="13.5" customHeight="1" x14ac:dyDescent="0.3">
      <c r="B176" s="207"/>
      <c r="C176" s="207"/>
      <c r="D176" s="209"/>
      <c r="E176" s="207"/>
      <c r="F176" s="207"/>
      <c r="G176" s="207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2:21" ht="13.5" customHeight="1" x14ac:dyDescent="0.3">
      <c r="B177" s="207"/>
      <c r="C177" s="207"/>
      <c r="D177" s="209"/>
      <c r="E177" s="207"/>
      <c r="F177" s="207"/>
      <c r="G177" s="207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</row>
    <row r="178" spans="2:21" ht="13.5" customHeight="1" x14ac:dyDescent="0.3">
      <c r="B178" s="207"/>
      <c r="C178" s="207"/>
      <c r="D178" s="209"/>
      <c r="E178" s="207"/>
      <c r="F178" s="207"/>
      <c r="G178" s="207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2:21" ht="13.5" customHeight="1" x14ac:dyDescent="0.3">
      <c r="B179" s="207"/>
      <c r="C179" s="207"/>
      <c r="D179" s="209"/>
      <c r="E179" s="207"/>
      <c r="F179" s="207"/>
      <c r="G179" s="207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</row>
    <row r="180" spans="2:21" ht="13.5" customHeight="1" x14ac:dyDescent="0.3">
      <c r="B180" s="207"/>
      <c r="C180" s="207"/>
      <c r="D180" s="209"/>
      <c r="E180" s="207"/>
      <c r="F180" s="207"/>
      <c r="G180" s="207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</row>
    <row r="181" spans="2:21" ht="13.5" customHeight="1" x14ac:dyDescent="0.3">
      <c r="B181" s="207"/>
      <c r="C181" s="207"/>
      <c r="D181" s="209"/>
      <c r="E181" s="207"/>
      <c r="F181" s="207"/>
      <c r="G181" s="207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  <row r="182" spans="2:21" ht="13.5" customHeight="1" x14ac:dyDescent="0.3">
      <c r="B182" s="207"/>
      <c r="C182" s="207"/>
      <c r="D182" s="209"/>
      <c r="E182" s="207"/>
      <c r="F182" s="207"/>
      <c r="G182" s="207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</row>
    <row r="183" spans="2:21" ht="13.5" customHeight="1" x14ac:dyDescent="0.3">
      <c r="B183" s="207"/>
      <c r="C183" s="207"/>
      <c r="D183" s="209"/>
      <c r="E183" s="207"/>
      <c r="F183" s="207"/>
      <c r="G183" s="207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</row>
    <row r="184" spans="2:21" ht="13.5" customHeight="1" x14ac:dyDescent="0.3">
      <c r="B184" s="207"/>
      <c r="C184" s="207"/>
      <c r="D184" s="209"/>
      <c r="E184" s="207"/>
      <c r="F184" s="207"/>
      <c r="G184" s="207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</row>
    <row r="185" spans="2:21" ht="13.5" customHeight="1" x14ac:dyDescent="0.3">
      <c r="B185" s="207"/>
      <c r="C185" s="207"/>
      <c r="D185" s="209"/>
      <c r="E185" s="207"/>
      <c r="F185" s="207"/>
      <c r="G185" s="207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</row>
    <row r="186" spans="2:21" ht="13.5" customHeight="1" x14ac:dyDescent="0.3">
      <c r="B186" s="207"/>
      <c r="C186" s="207"/>
      <c r="D186" s="209"/>
      <c r="E186" s="207"/>
      <c r="F186" s="207"/>
      <c r="G186" s="207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</row>
    <row r="187" spans="2:21" ht="13.5" customHeight="1" x14ac:dyDescent="0.3">
      <c r="B187" s="207"/>
      <c r="C187" s="207"/>
      <c r="D187" s="209"/>
      <c r="E187" s="207"/>
      <c r="F187" s="207"/>
      <c r="G187" s="207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</row>
    <row r="188" spans="2:21" ht="13.5" customHeight="1" x14ac:dyDescent="0.3">
      <c r="B188" s="207"/>
      <c r="C188" s="207"/>
      <c r="D188" s="209"/>
      <c r="E188" s="207"/>
      <c r="F188" s="207"/>
      <c r="G188" s="207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</row>
    <row r="189" spans="2:21" ht="13.5" customHeight="1" x14ac:dyDescent="0.3">
      <c r="B189" s="207"/>
      <c r="C189" s="207"/>
      <c r="D189" s="209"/>
      <c r="E189" s="207"/>
      <c r="F189" s="207"/>
      <c r="G189" s="207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</row>
    <row r="190" spans="2:21" ht="13.5" customHeight="1" x14ac:dyDescent="0.3">
      <c r="B190" s="207"/>
      <c r="C190" s="207"/>
      <c r="D190" s="209"/>
      <c r="E190" s="207"/>
      <c r="F190" s="207"/>
      <c r="G190" s="207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</row>
    <row r="191" spans="2:21" ht="13.5" customHeight="1" x14ac:dyDescent="0.3">
      <c r="B191" s="207"/>
      <c r="C191" s="207"/>
      <c r="D191" s="209"/>
      <c r="E191" s="207"/>
      <c r="F191" s="207"/>
      <c r="G191" s="207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</row>
    <row r="192" spans="2:21" ht="13.5" customHeight="1" x14ac:dyDescent="0.3">
      <c r="B192" s="207"/>
      <c r="C192" s="207"/>
      <c r="D192" s="209"/>
      <c r="E192" s="207"/>
      <c r="F192" s="207"/>
      <c r="G192" s="207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</row>
    <row r="193" spans="2:21" ht="13.5" customHeight="1" x14ac:dyDescent="0.3">
      <c r="B193" s="207"/>
      <c r="C193" s="207"/>
      <c r="D193" s="209"/>
      <c r="E193" s="207"/>
      <c r="F193" s="207"/>
      <c r="G193" s="207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</row>
    <row r="194" spans="2:21" ht="13.5" customHeight="1" x14ac:dyDescent="0.3">
      <c r="B194" s="207"/>
      <c r="C194" s="207"/>
      <c r="D194" s="209"/>
      <c r="E194" s="207"/>
      <c r="F194" s="207"/>
      <c r="G194" s="207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</row>
    <row r="195" spans="2:21" ht="13.5" customHeight="1" x14ac:dyDescent="0.3">
      <c r="B195" s="207"/>
      <c r="C195" s="207"/>
      <c r="D195" s="209"/>
      <c r="E195" s="207"/>
      <c r="F195" s="207"/>
      <c r="G195" s="207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</row>
    <row r="196" spans="2:21" ht="13.5" customHeight="1" x14ac:dyDescent="0.3">
      <c r="B196" s="207"/>
      <c r="C196" s="207"/>
      <c r="D196" s="209"/>
      <c r="E196" s="207"/>
      <c r="F196" s="207"/>
      <c r="G196" s="207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</row>
    <row r="197" spans="2:21" ht="13.5" customHeight="1" x14ac:dyDescent="0.3">
      <c r="B197" s="207"/>
      <c r="C197" s="207"/>
      <c r="D197" s="209"/>
      <c r="E197" s="207"/>
      <c r="F197" s="207"/>
      <c r="G197" s="207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</row>
    <row r="198" spans="2:21" ht="13.5" customHeight="1" x14ac:dyDescent="0.3">
      <c r="B198" s="207"/>
      <c r="C198" s="207"/>
      <c r="D198" s="209"/>
      <c r="E198" s="207"/>
      <c r="F198" s="207"/>
      <c r="G198" s="207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</row>
    <row r="199" spans="2:21" ht="13.5" customHeight="1" x14ac:dyDescent="0.3">
      <c r="B199" s="207"/>
      <c r="C199" s="207"/>
      <c r="D199" s="209"/>
      <c r="E199" s="207"/>
      <c r="F199" s="207"/>
      <c r="G199" s="207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</row>
    <row r="200" spans="2:21" ht="13.5" customHeight="1" x14ac:dyDescent="0.3">
      <c r="B200" s="207"/>
      <c r="C200" s="207"/>
      <c r="D200" s="209"/>
      <c r="E200" s="207"/>
      <c r="F200" s="207"/>
      <c r="G200" s="207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</row>
    <row r="201" spans="2:21" ht="13.5" customHeight="1" x14ac:dyDescent="0.3">
      <c r="B201" s="207"/>
      <c r="C201" s="207"/>
      <c r="D201" s="209"/>
      <c r="E201" s="207"/>
      <c r="F201" s="207"/>
      <c r="G201" s="207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</row>
    <row r="202" spans="2:21" ht="13.5" customHeight="1" x14ac:dyDescent="0.3">
      <c r="B202" s="207"/>
      <c r="C202" s="207"/>
      <c r="D202" s="209"/>
      <c r="E202" s="207"/>
      <c r="F202" s="207"/>
      <c r="G202" s="207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</row>
    <row r="203" spans="2:21" ht="13.5" customHeight="1" x14ac:dyDescent="0.3">
      <c r="B203" s="207"/>
      <c r="C203" s="207"/>
      <c r="D203" s="209"/>
      <c r="E203" s="207"/>
      <c r="F203" s="207"/>
      <c r="G203" s="207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</row>
    <row r="204" spans="2:21" ht="13.5" customHeight="1" x14ac:dyDescent="0.3">
      <c r="B204" s="207"/>
      <c r="C204" s="207"/>
      <c r="D204" s="209"/>
      <c r="E204" s="207"/>
      <c r="F204" s="207"/>
      <c r="G204" s="207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</row>
    <row r="205" spans="2:21" ht="13.5" customHeight="1" x14ac:dyDescent="0.3">
      <c r="B205" s="207"/>
      <c r="C205" s="207"/>
      <c r="D205" s="209"/>
      <c r="E205" s="207"/>
      <c r="F205" s="207"/>
      <c r="G205" s="207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</row>
    <row r="206" spans="2:21" ht="13.5" customHeight="1" x14ac:dyDescent="0.3">
      <c r="B206" s="207"/>
      <c r="C206" s="207"/>
      <c r="D206" s="209"/>
      <c r="E206" s="207"/>
      <c r="F206" s="207"/>
      <c r="G206" s="207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</row>
    <row r="207" spans="2:21" ht="13.5" customHeight="1" x14ac:dyDescent="0.3">
      <c r="B207" s="207"/>
      <c r="C207" s="207"/>
      <c r="D207" s="209"/>
      <c r="E207" s="207"/>
      <c r="F207" s="207"/>
      <c r="G207" s="207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</row>
    <row r="208" spans="2:21" ht="13.5" customHeight="1" x14ac:dyDescent="0.3">
      <c r="B208" s="207"/>
      <c r="C208" s="207"/>
      <c r="D208" s="209"/>
      <c r="E208" s="207"/>
      <c r="F208" s="207"/>
      <c r="G208" s="207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</row>
    <row r="209" spans="2:21" ht="13.5" customHeight="1" x14ac:dyDescent="0.3">
      <c r="B209" s="207"/>
      <c r="C209" s="207"/>
      <c r="D209" s="209"/>
      <c r="E209" s="207"/>
      <c r="F209" s="207"/>
      <c r="G209" s="207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</row>
    <row r="210" spans="2:21" ht="13.5" customHeight="1" x14ac:dyDescent="0.3">
      <c r="B210" s="207"/>
      <c r="C210" s="207"/>
      <c r="D210" s="209"/>
      <c r="E210" s="207"/>
      <c r="F210" s="207"/>
      <c r="G210" s="207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</row>
    <row r="211" spans="2:21" ht="13.5" customHeight="1" x14ac:dyDescent="0.3">
      <c r="B211" s="207"/>
      <c r="C211" s="207"/>
      <c r="D211" s="209"/>
      <c r="E211" s="207"/>
      <c r="F211" s="207"/>
      <c r="G211" s="207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</row>
    <row r="212" spans="2:21" ht="13.5" customHeight="1" x14ac:dyDescent="0.3">
      <c r="B212" s="207"/>
      <c r="C212" s="207"/>
      <c r="D212" s="209"/>
      <c r="E212" s="207"/>
      <c r="F212" s="207"/>
      <c r="G212" s="207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</row>
    <row r="213" spans="2:21" ht="13.5" customHeight="1" x14ac:dyDescent="0.3">
      <c r="B213" s="207"/>
      <c r="C213" s="207"/>
      <c r="D213" s="209"/>
      <c r="E213" s="207"/>
      <c r="F213" s="207"/>
      <c r="G213" s="207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</row>
    <row r="214" spans="2:21" ht="13.5" customHeight="1" x14ac:dyDescent="0.3">
      <c r="B214" s="207"/>
      <c r="C214" s="207"/>
      <c r="D214" s="209"/>
      <c r="E214" s="207"/>
      <c r="F214" s="207"/>
      <c r="G214" s="207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</row>
    <row r="215" spans="2:21" ht="13.5" customHeight="1" x14ac:dyDescent="0.3">
      <c r="B215" s="207"/>
      <c r="C215" s="207"/>
      <c r="D215" s="209"/>
      <c r="E215" s="207"/>
      <c r="F215" s="207"/>
      <c r="G215" s="207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</row>
    <row r="216" spans="2:21" ht="13.5" customHeight="1" x14ac:dyDescent="0.3">
      <c r="B216" s="207"/>
      <c r="C216" s="207"/>
      <c r="D216" s="209"/>
      <c r="E216" s="207"/>
      <c r="F216" s="207"/>
      <c r="G216" s="207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</row>
    <row r="217" spans="2:21" ht="13.5" customHeight="1" x14ac:dyDescent="0.3">
      <c r="B217" s="207"/>
      <c r="C217" s="207"/>
      <c r="D217" s="209"/>
      <c r="E217" s="207"/>
      <c r="F217" s="207"/>
      <c r="G217" s="207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</row>
    <row r="218" spans="2:21" ht="13.5" customHeight="1" x14ac:dyDescent="0.3">
      <c r="B218" s="207"/>
      <c r="C218" s="207"/>
      <c r="D218" s="209"/>
      <c r="E218" s="207"/>
      <c r="F218" s="207"/>
      <c r="G218" s="207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</row>
    <row r="219" spans="2:21" ht="13.5" customHeight="1" x14ac:dyDescent="0.3">
      <c r="B219" s="207"/>
      <c r="C219" s="207"/>
      <c r="D219" s="209"/>
      <c r="E219" s="207"/>
      <c r="F219" s="207"/>
      <c r="G219" s="207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</row>
    <row r="220" spans="2:21" ht="13.5" customHeight="1" x14ac:dyDescent="0.3">
      <c r="B220" s="207"/>
      <c r="C220" s="207"/>
      <c r="D220" s="209"/>
      <c r="E220" s="207"/>
      <c r="F220" s="207"/>
      <c r="G220" s="207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</row>
    <row r="221" spans="2:21" ht="13.5" customHeight="1" x14ac:dyDescent="0.3">
      <c r="B221" s="207"/>
      <c r="C221" s="207"/>
      <c r="D221" s="209"/>
      <c r="E221" s="207"/>
      <c r="F221" s="207"/>
      <c r="G221" s="207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</row>
    <row r="222" spans="2:21" ht="13.5" customHeight="1" x14ac:dyDescent="0.3">
      <c r="B222" s="207"/>
      <c r="C222" s="207"/>
      <c r="D222" s="209"/>
      <c r="E222" s="207"/>
      <c r="F222" s="207"/>
      <c r="G222" s="207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</row>
    <row r="223" spans="2:21" ht="13.5" customHeight="1" x14ac:dyDescent="0.3">
      <c r="B223" s="207"/>
      <c r="C223" s="207"/>
      <c r="D223" s="209"/>
      <c r="E223" s="207"/>
      <c r="F223" s="207"/>
      <c r="G223" s="207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</row>
    <row r="224" spans="2:21" ht="13.5" customHeight="1" x14ac:dyDescent="0.3">
      <c r="B224" s="207"/>
      <c r="C224" s="207"/>
      <c r="D224" s="209"/>
      <c r="E224" s="207"/>
      <c r="F224" s="207"/>
      <c r="G224" s="207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</row>
    <row r="225" spans="2:21" ht="13.5" customHeight="1" x14ac:dyDescent="0.3">
      <c r="B225" s="207"/>
      <c r="C225" s="207"/>
      <c r="D225" s="209"/>
      <c r="E225" s="207"/>
      <c r="F225" s="207"/>
      <c r="G225" s="207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</row>
    <row r="226" spans="2:21" ht="13.5" customHeight="1" x14ac:dyDescent="0.3">
      <c r="B226" s="207"/>
      <c r="C226" s="207"/>
      <c r="D226" s="209"/>
      <c r="E226" s="207"/>
      <c r="F226" s="207"/>
      <c r="G226" s="207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</row>
    <row r="227" spans="2:21" ht="13.5" customHeight="1" x14ac:dyDescent="0.3">
      <c r="B227" s="207"/>
      <c r="C227" s="207"/>
      <c r="D227" s="209"/>
      <c r="E227" s="207"/>
      <c r="F227" s="207"/>
      <c r="G227" s="207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</row>
    <row r="228" spans="2:21" ht="13.5" customHeight="1" x14ac:dyDescent="0.3">
      <c r="B228" s="207"/>
      <c r="C228" s="207"/>
      <c r="D228" s="209"/>
      <c r="E228" s="207"/>
      <c r="F228" s="207"/>
      <c r="G228" s="207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</row>
    <row r="229" spans="2:21" ht="13.5" customHeight="1" x14ac:dyDescent="0.3">
      <c r="B229" s="207"/>
      <c r="C229" s="207"/>
      <c r="D229" s="209"/>
      <c r="E229" s="207"/>
      <c r="F229" s="207"/>
      <c r="G229" s="207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</row>
    <row r="230" spans="2:21" ht="13.5" customHeight="1" x14ac:dyDescent="0.3">
      <c r="B230" s="207"/>
      <c r="C230" s="207"/>
      <c r="D230" s="209"/>
      <c r="E230" s="207"/>
      <c r="F230" s="207"/>
      <c r="G230" s="207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</row>
    <row r="231" spans="2:21" ht="13.5" customHeight="1" x14ac:dyDescent="0.3">
      <c r="B231" s="207"/>
      <c r="C231" s="207"/>
      <c r="D231" s="209"/>
      <c r="E231" s="207"/>
      <c r="F231" s="207"/>
      <c r="G231" s="207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</row>
    <row r="232" spans="2:21" ht="13.5" customHeight="1" x14ac:dyDescent="0.3">
      <c r="B232" s="207"/>
      <c r="C232" s="207"/>
      <c r="D232" s="209"/>
      <c r="E232" s="207"/>
      <c r="F232" s="207"/>
      <c r="G232" s="207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</row>
    <row r="233" spans="2:21" ht="13.5" customHeight="1" x14ac:dyDescent="0.3">
      <c r="B233" s="207"/>
      <c r="C233" s="207"/>
      <c r="D233" s="209"/>
      <c r="E233" s="207"/>
      <c r="F233" s="207"/>
      <c r="G233" s="207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</row>
    <row r="234" spans="2:21" ht="13.5" customHeight="1" x14ac:dyDescent="0.3">
      <c r="B234" s="207"/>
      <c r="C234" s="207"/>
      <c r="D234" s="209"/>
      <c r="E234" s="207"/>
      <c r="F234" s="207"/>
      <c r="G234" s="207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</row>
    <row r="235" spans="2:21" ht="13.5" customHeight="1" x14ac:dyDescent="0.3">
      <c r="B235" s="207"/>
      <c r="C235" s="207"/>
      <c r="D235" s="209"/>
      <c r="E235" s="207"/>
      <c r="F235" s="207"/>
      <c r="G235" s="207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</row>
    <row r="236" spans="2:21" ht="13.5" customHeight="1" x14ac:dyDescent="0.3">
      <c r="B236" s="207"/>
      <c r="C236" s="207"/>
      <c r="D236" s="209"/>
      <c r="E236" s="207"/>
      <c r="F236" s="207"/>
      <c r="G236" s="207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</row>
    <row r="237" spans="2:21" ht="13.5" customHeight="1" x14ac:dyDescent="0.3">
      <c r="B237" s="207"/>
      <c r="C237" s="207"/>
      <c r="D237" s="209"/>
      <c r="E237" s="207"/>
      <c r="F237" s="207"/>
      <c r="G237" s="207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</row>
    <row r="238" spans="2:21" ht="13.5" customHeight="1" x14ac:dyDescent="0.3">
      <c r="B238" s="207"/>
      <c r="C238" s="207"/>
      <c r="D238" s="209"/>
      <c r="E238" s="207"/>
      <c r="F238" s="207"/>
      <c r="G238" s="207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</row>
    <row r="239" spans="2:21" ht="13.5" customHeight="1" x14ac:dyDescent="0.3">
      <c r="B239" s="207"/>
      <c r="C239" s="207"/>
      <c r="D239" s="209"/>
      <c r="E239" s="207"/>
      <c r="F239" s="207"/>
      <c r="G239" s="207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</row>
    <row r="240" spans="2:21" ht="13.5" customHeight="1" x14ac:dyDescent="0.3">
      <c r="B240" s="207"/>
      <c r="C240" s="207"/>
      <c r="D240" s="209"/>
      <c r="E240" s="207"/>
      <c r="F240" s="207"/>
      <c r="G240" s="207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</row>
    <row r="241" spans="2:21" ht="13.5" customHeight="1" x14ac:dyDescent="0.3">
      <c r="B241" s="207"/>
      <c r="C241" s="207"/>
      <c r="D241" s="209"/>
      <c r="E241" s="207"/>
      <c r="F241" s="207"/>
      <c r="G241" s="207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</row>
    <row r="242" spans="2:21" ht="13.5" customHeight="1" x14ac:dyDescent="0.3">
      <c r="B242" s="207"/>
      <c r="C242" s="207"/>
      <c r="D242" s="209"/>
      <c r="E242" s="207"/>
      <c r="F242" s="207"/>
      <c r="G242" s="207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</row>
    <row r="243" spans="2:21" ht="13.5" customHeight="1" x14ac:dyDescent="0.3">
      <c r="B243" s="207"/>
      <c r="C243" s="207"/>
      <c r="D243" s="209"/>
      <c r="E243" s="207"/>
      <c r="F243" s="207"/>
      <c r="G243" s="207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</row>
    <row r="244" spans="2:21" ht="13.5" customHeight="1" x14ac:dyDescent="0.3">
      <c r="B244" s="207"/>
      <c r="C244" s="207"/>
      <c r="D244" s="209"/>
      <c r="E244" s="207"/>
      <c r="F244" s="207"/>
      <c r="G244" s="207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</row>
    <row r="245" spans="2:21" ht="13.5" customHeight="1" x14ac:dyDescent="0.3">
      <c r="B245" s="207"/>
      <c r="C245" s="207"/>
      <c r="D245" s="209"/>
      <c r="E245" s="207"/>
      <c r="F245" s="207"/>
      <c r="G245" s="207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</row>
    <row r="246" spans="2:21" ht="13.5" customHeight="1" x14ac:dyDescent="0.3">
      <c r="B246" s="207"/>
      <c r="C246" s="207"/>
      <c r="D246" s="209"/>
      <c r="E246" s="207"/>
      <c r="F246" s="207"/>
      <c r="G246" s="207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</row>
    <row r="247" spans="2:21" ht="13.5" customHeight="1" x14ac:dyDescent="0.3">
      <c r="B247" s="207"/>
      <c r="C247" s="207"/>
      <c r="D247" s="209"/>
      <c r="E247" s="207"/>
      <c r="F247" s="207"/>
      <c r="G247" s="207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</row>
    <row r="248" spans="2:21" ht="13.5" customHeight="1" x14ac:dyDescent="0.3">
      <c r="B248" s="207"/>
      <c r="C248" s="207"/>
      <c r="D248" s="209"/>
      <c r="E248" s="207"/>
      <c r="F248" s="207"/>
      <c r="G248" s="207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</row>
    <row r="249" spans="2:21" ht="13.5" customHeight="1" x14ac:dyDescent="0.3">
      <c r="B249" s="207"/>
      <c r="C249" s="207"/>
      <c r="D249" s="209"/>
      <c r="E249" s="207"/>
      <c r="F249" s="207"/>
      <c r="G249" s="207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</row>
    <row r="250" spans="2:21" ht="13.5" customHeight="1" x14ac:dyDescent="0.3">
      <c r="B250" s="207"/>
      <c r="C250" s="207"/>
      <c r="D250" s="209"/>
      <c r="E250" s="207"/>
      <c r="F250" s="207"/>
      <c r="G250" s="207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</row>
    <row r="251" spans="2:21" ht="13.5" customHeight="1" x14ac:dyDescent="0.3">
      <c r="B251" s="207"/>
      <c r="C251" s="207"/>
      <c r="D251" s="209"/>
      <c r="E251" s="207"/>
      <c r="F251" s="207"/>
      <c r="G251" s="207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</row>
    <row r="252" spans="2:21" ht="13.5" customHeight="1" x14ac:dyDescent="0.3">
      <c r="B252" s="207"/>
      <c r="C252" s="207"/>
      <c r="D252" s="209"/>
      <c r="E252" s="207"/>
      <c r="F252" s="207"/>
      <c r="G252" s="207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</row>
    <row r="253" spans="2:21" ht="13.5" customHeight="1" x14ac:dyDescent="0.3">
      <c r="B253" s="207"/>
      <c r="C253" s="207"/>
      <c r="D253" s="209"/>
      <c r="E253" s="207"/>
      <c r="F253" s="207"/>
      <c r="G253" s="207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</row>
    <row r="254" spans="2:21" ht="13.5" customHeight="1" x14ac:dyDescent="0.3">
      <c r="B254" s="207"/>
      <c r="C254" s="207"/>
      <c r="D254" s="209"/>
      <c r="E254" s="207"/>
      <c r="F254" s="207"/>
      <c r="G254" s="207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</row>
    <row r="255" spans="2:21" ht="13.5" customHeight="1" x14ac:dyDescent="0.3">
      <c r="B255" s="207"/>
      <c r="C255" s="207"/>
      <c r="D255" s="209"/>
      <c r="E255" s="207"/>
      <c r="F255" s="207"/>
      <c r="G255" s="207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</row>
    <row r="256" spans="2:21" ht="13.5" customHeight="1" x14ac:dyDescent="0.3">
      <c r="B256" s="207"/>
      <c r="C256" s="207"/>
      <c r="D256" s="209"/>
      <c r="E256" s="207"/>
      <c r="F256" s="207"/>
      <c r="G256" s="207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</row>
    <row r="257" spans="2:21" ht="13.5" customHeight="1" x14ac:dyDescent="0.3">
      <c r="B257" s="207"/>
      <c r="C257" s="207"/>
      <c r="D257" s="209"/>
      <c r="E257" s="207"/>
      <c r="F257" s="207"/>
      <c r="G257" s="207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</row>
    <row r="258" spans="2:21" ht="13.5" customHeight="1" x14ac:dyDescent="0.3">
      <c r="B258" s="207"/>
      <c r="C258" s="207"/>
      <c r="D258" s="209"/>
      <c r="E258" s="207"/>
      <c r="F258" s="207"/>
      <c r="G258" s="207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</row>
    <row r="259" spans="2:21" ht="13.5" customHeight="1" x14ac:dyDescent="0.3">
      <c r="B259" s="207"/>
      <c r="C259" s="207"/>
      <c r="D259" s="209"/>
      <c r="E259" s="207"/>
      <c r="F259" s="207"/>
      <c r="G259" s="207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</row>
    <row r="260" spans="2:21" ht="13.5" customHeight="1" x14ac:dyDescent="0.3">
      <c r="B260" s="207"/>
      <c r="C260" s="207"/>
      <c r="D260" s="209"/>
      <c r="E260" s="207"/>
      <c r="F260" s="207"/>
      <c r="G260" s="207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</row>
    <row r="261" spans="2:21" ht="13.5" customHeight="1" x14ac:dyDescent="0.3">
      <c r="B261" s="207"/>
      <c r="C261" s="207"/>
      <c r="D261" s="209"/>
      <c r="E261" s="207"/>
      <c r="F261" s="207"/>
      <c r="G261" s="207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</row>
    <row r="262" spans="2:21" ht="13.5" customHeight="1" x14ac:dyDescent="0.3">
      <c r="B262" s="207"/>
      <c r="C262" s="207"/>
      <c r="D262" s="209"/>
      <c r="E262" s="207"/>
      <c r="F262" s="207"/>
      <c r="G262" s="207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</row>
    <row r="263" spans="2:21" ht="13.5" customHeight="1" x14ac:dyDescent="0.3">
      <c r="B263" s="207"/>
      <c r="C263" s="207"/>
      <c r="D263" s="209"/>
      <c r="E263" s="207"/>
      <c r="F263" s="207"/>
      <c r="G263" s="207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</row>
    <row r="264" spans="2:21" ht="13.5" customHeight="1" x14ac:dyDescent="0.3">
      <c r="B264" s="207"/>
      <c r="C264" s="207"/>
      <c r="D264" s="209"/>
      <c r="E264" s="207"/>
      <c r="F264" s="207"/>
      <c r="G264" s="207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</row>
    <row r="265" spans="2:21" ht="13.5" customHeight="1" x14ac:dyDescent="0.3">
      <c r="B265" s="207"/>
      <c r="C265" s="207"/>
      <c r="D265" s="209"/>
      <c r="E265" s="207"/>
      <c r="F265" s="207"/>
      <c r="G265" s="207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</row>
    <row r="266" spans="2:21" ht="13.5" customHeight="1" x14ac:dyDescent="0.3">
      <c r="B266" s="207"/>
      <c r="C266" s="207"/>
      <c r="D266" s="209"/>
      <c r="E266" s="207"/>
      <c r="F266" s="207"/>
      <c r="G266" s="207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</row>
    <row r="267" spans="2:21" ht="13.5" customHeight="1" x14ac:dyDescent="0.3">
      <c r="B267" s="207"/>
      <c r="C267" s="207"/>
      <c r="D267" s="209"/>
      <c r="E267" s="207"/>
      <c r="F267" s="207"/>
      <c r="G267" s="207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</row>
    <row r="268" spans="2:21" ht="13.5" customHeight="1" x14ac:dyDescent="0.3">
      <c r="B268" s="207"/>
      <c r="C268" s="207"/>
      <c r="D268" s="209"/>
      <c r="E268" s="207"/>
      <c r="F268" s="207"/>
      <c r="G268" s="207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</row>
    <row r="269" spans="2:21" ht="13.5" customHeight="1" x14ac:dyDescent="0.3">
      <c r="B269" s="207"/>
      <c r="C269" s="207"/>
      <c r="D269" s="209"/>
      <c r="E269" s="207"/>
      <c r="F269" s="207"/>
      <c r="G269" s="207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</row>
    <row r="270" spans="2:21" ht="13.5" customHeight="1" x14ac:dyDescent="0.3">
      <c r="B270" s="207"/>
      <c r="C270" s="207"/>
      <c r="D270" s="209"/>
      <c r="E270" s="207"/>
      <c r="F270" s="207"/>
      <c r="G270" s="207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</row>
    <row r="271" spans="2:21" ht="13.5" customHeight="1" x14ac:dyDescent="0.3">
      <c r="B271" s="207"/>
      <c r="C271" s="207"/>
      <c r="D271" s="209"/>
      <c r="E271" s="207"/>
      <c r="F271" s="207"/>
      <c r="G271" s="207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</row>
    <row r="272" spans="2:21" ht="13.5" customHeight="1" x14ac:dyDescent="0.3">
      <c r="B272" s="207"/>
      <c r="C272" s="207"/>
      <c r="D272" s="209"/>
      <c r="E272" s="207"/>
      <c r="F272" s="207"/>
      <c r="G272" s="207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</row>
    <row r="273" spans="2:21" ht="13.5" customHeight="1" x14ac:dyDescent="0.3">
      <c r="B273" s="207"/>
      <c r="C273" s="207"/>
      <c r="D273" s="209"/>
      <c r="E273" s="207"/>
      <c r="F273" s="207"/>
      <c r="G273" s="207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</row>
    <row r="274" spans="2:21" ht="13.5" customHeight="1" x14ac:dyDescent="0.3">
      <c r="B274" s="207"/>
      <c r="C274" s="207"/>
      <c r="D274" s="209"/>
      <c r="E274" s="207"/>
      <c r="F274" s="207"/>
      <c r="G274" s="207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</row>
    <row r="275" spans="2:21" ht="13.5" customHeight="1" x14ac:dyDescent="0.3">
      <c r="B275" s="207"/>
      <c r="C275" s="207"/>
      <c r="D275" s="209"/>
      <c r="E275" s="207"/>
      <c r="F275" s="207"/>
      <c r="G275" s="207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</row>
    <row r="276" spans="2:21" ht="13.5" customHeight="1" x14ac:dyDescent="0.3">
      <c r="B276" s="207"/>
      <c r="C276" s="207"/>
      <c r="D276" s="209"/>
      <c r="E276" s="207"/>
      <c r="F276" s="207"/>
      <c r="G276" s="207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</row>
    <row r="277" spans="2:21" ht="13.5" customHeight="1" x14ac:dyDescent="0.3">
      <c r="B277" s="207"/>
      <c r="C277" s="207"/>
      <c r="D277" s="209"/>
      <c r="E277" s="207"/>
      <c r="F277" s="207"/>
      <c r="G277" s="207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</row>
    <row r="278" spans="2:21" ht="13.5" customHeight="1" x14ac:dyDescent="0.3">
      <c r="B278" s="207"/>
      <c r="C278" s="207"/>
      <c r="D278" s="209"/>
      <c r="E278" s="207"/>
      <c r="F278" s="207"/>
      <c r="G278" s="207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</row>
    <row r="279" spans="2:21" ht="13.5" customHeight="1" x14ac:dyDescent="0.3">
      <c r="B279" s="207"/>
      <c r="C279" s="207"/>
      <c r="D279" s="209"/>
      <c r="E279" s="207"/>
      <c r="F279" s="207"/>
      <c r="G279" s="207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</row>
    <row r="280" spans="2:21" ht="13.5" customHeight="1" x14ac:dyDescent="0.3">
      <c r="B280" s="207"/>
      <c r="C280" s="207"/>
      <c r="D280" s="209"/>
      <c r="E280" s="207"/>
      <c r="F280" s="207"/>
      <c r="G280" s="207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</row>
    <row r="281" spans="2:21" ht="13.5" customHeight="1" x14ac:dyDescent="0.3">
      <c r="B281" s="207"/>
      <c r="C281" s="207"/>
      <c r="D281" s="209"/>
      <c r="E281" s="207"/>
      <c r="F281" s="207"/>
      <c r="G281" s="207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</row>
    <row r="282" spans="2:21" ht="13.5" customHeight="1" x14ac:dyDescent="0.3">
      <c r="B282" s="207"/>
      <c r="C282" s="207"/>
      <c r="D282" s="209"/>
      <c r="E282" s="207"/>
      <c r="F282" s="207"/>
      <c r="G282" s="207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</row>
    <row r="283" spans="2:21" ht="13.5" customHeight="1" x14ac:dyDescent="0.3">
      <c r="B283" s="207"/>
      <c r="C283" s="207"/>
      <c r="D283" s="209"/>
      <c r="E283" s="207"/>
      <c r="F283" s="207"/>
      <c r="G283" s="207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</row>
    <row r="284" spans="2:21" ht="13.5" customHeight="1" x14ac:dyDescent="0.3">
      <c r="B284" s="207"/>
      <c r="C284" s="207"/>
      <c r="D284" s="209"/>
      <c r="E284" s="207"/>
      <c r="F284" s="207"/>
      <c r="G284" s="207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</row>
    <row r="285" spans="2:21" ht="13.5" customHeight="1" x14ac:dyDescent="0.3">
      <c r="B285" s="207"/>
      <c r="C285" s="207"/>
      <c r="D285" s="209"/>
      <c r="E285" s="207"/>
      <c r="F285" s="207"/>
      <c r="G285" s="207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</row>
    <row r="286" spans="2:21" ht="13.5" customHeight="1" x14ac:dyDescent="0.3">
      <c r="B286" s="207"/>
      <c r="C286" s="207"/>
      <c r="D286" s="209"/>
      <c r="E286" s="207"/>
      <c r="F286" s="207"/>
      <c r="G286" s="207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</row>
    <row r="287" spans="2:21" ht="13.5" customHeight="1" x14ac:dyDescent="0.3">
      <c r="B287" s="207"/>
      <c r="C287" s="207"/>
      <c r="D287" s="209"/>
      <c r="E287" s="207"/>
      <c r="F287" s="207"/>
      <c r="G287" s="207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</row>
    <row r="288" spans="2:21" ht="13.5" customHeight="1" x14ac:dyDescent="0.3">
      <c r="B288" s="207"/>
      <c r="C288" s="207"/>
      <c r="D288" s="209"/>
      <c r="E288" s="207"/>
      <c r="F288" s="207"/>
      <c r="G288" s="207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</row>
    <row r="289" spans="2:21" ht="13.5" customHeight="1" x14ac:dyDescent="0.3">
      <c r="B289" s="207"/>
      <c r="C289" s="207"/>
      <c r="D289" s="209"/>
      <c r="E289" s="207"/>
      <c r="F289" s="207"/>
      <c r="G289" s="207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</row>
    <row r="290" spans="2:21" ht="13.5" customHeight="1" x14ac:dyDescent="0.3">
      <c r="B290" s="207"/>
      <c r="C290" s="207"/>
      <c r="D290" s="209"/>
      <c r="E290" s="207"/>
      <c r="F290" s="207"/>
      <c r="G290" s="207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</row>
    <row r="291" spans="2:21" ht="13.5" customHeight="1" x14ac:dyDescent="0.3">
      <c r="B291" s="207"/>
      <c r="C291" s="207"/>
      <c r="D291" s="209"/>
      <c r="E291" s="207"/>
      <c r="F291" s="207"/>
      <c r="G291" s="207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</row>
    <row r="292" spans="2:21" ht="13.5" customHeight="1" x14ac:dyDescent="0.3">
      <c r="B292" s="207"/>
      <c r="C292" s="207"/>
      <c r="D292" s="209"/>
      <c r="E292" s="207"/>
      <c r="F292" s="207"/>
      <c r="G292" s="207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</row>
    <row r="293" spans="2:21" ht="13.5" customHeight="1" x14ac:dyDescent="0.3">
      <c r="B293" s="207"/>
      <c r="C293" s="207"/>
      <c r="D293" s="209"/>
      <c r="E293" s="207"/>
      <c r="F293" s="207"/>
      <c r="G293" s="207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</row>
    <row r="294" spans="2:21" ht="13.5" customHeight="1" x14ac:dyDescent="0.3">
      <c r="B294" s="207"/>
      <c r="C294" s="207"/>
      <c r="D294" s="209"/>
      <c r="E294" s="207"/>
      <c r="F294" s="207"/>
      <c r="G294" s="207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</row>
    <row r="295" spans="2:21" ht="13.5" customHeight="1" x14ac:dyDescent="0.3">
      <c r="B295" s="207"/>
      <c r="C295" s="207"/>
      <c r="D295" s="209"/>
      <c r="E295" s="207"/>
      <c r="F295" s="207"/>
      <c r="G295" s="207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</row>
    <row r="296" spans="2:21" ht="13.5" customHeight="1" x14ac:dyDescent="0.3">
      <c r="B296" s="207"/>
      <c r="C296" s="207"/>
      <c r="D296" s="209"/>
      <c r="E296" s="207"/>
      <c r="F296" s="207"/>
      <c r="G296" s="207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</row>
    <row r="297" spans="2:21" ht="13.5" customHeight="1" x14ac:dyDescent="0.3">
      <c r="B297" s="207"/>
      <c r="C297" s="207"/>
      <c r="D297" s="209"/>
      <c r="E297" s="207"/>
      <c r="F297" s="207"/>
      <c r="G297" s="207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</row>
    <row r="298" spans="2:21" ht="13.5" customHeight="1" x14ac:dyDescent="0.3">
      <c r="B298" s="207"/>
      <c r="C298" s="207"/>
      <c r="D298" s="209"/>
      <c r="E298" s="207"/>
      <c r="F298" s="207"/>
      <c r="G298" s="207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</row>
    <row r="299" spans="2:21" ht="13.5" customHeight="1" x14ac:dyDescent="0.3">
      <c r="B299" s="207"/>
      <c r="C299" s="207"/>
      <c r="D299" s="209"/>
      <c r="E299" s="207"/>
      <c r="F299" s="207"/>
      <c r="G299" s="207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</row>
    <row r="300" spans="2:21" ht="13.5" customHeight="1" x14ac:dyDescent="0.3">
      <c r="B300" s="207"/>
      <c r="C300" s="207"/>
      <c r="D300" s="209"/>
      <c r="E300" s="207"/>
      <c r="F300" s="207"/>
      <c r="G300" s="207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</row>
    <row r="301" spans="2:21" ht="13.5" customHeight="1" x14ac:dyDescent="0.3">
      <c r="B301" s="207"/>
      <c r="C301" s="207"/>
      <c r="D301" s="209"/>
      <c r="E301" s="207"/>
      <c r="F301" s="207"/>
      <c r="G301" s="207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</row>
    <row r="302" spans="2:21" ht="13.5" customHeight="1" x14ac:dyDescent="0.3">
      <c r="B302" s="207"/>
      <c r="C302" s="207"/>
      <c r="D302" s="209"/>
      <c r="E302" s="207"/>
      <c r="F302" s="207"/>
      <c r="G302" s="207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</row>
    <row r="303" spans="2:21" ht="13.5" customHeight="1" x14ac:dyDescent="0.3">
      <c r="B303" s="207"/>
      <c r="C303" s="207"/>
      <c r="D303" s="209"/>
      <c r="E303" s="207"/>
      <c r="F303" s="207"/>
      <c r="G303" s="207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</row>
    <row r="304" spans="2:21" ht="13.5" customHeight="1" x14ac:dyDescent="0.3">
      <c r="B304" s="207"/>
      <c r="C304" s="207"/>
      <c r="D304" s="209"/>
      <c r="E304" s="207"/>
      <c r="F304" s="207"/>
      <c r="G304" s="207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</row>
    <row r="305" spans="2:21" ht="13.5" customHeight="1" x14ac:dyDescent="0.3">
      <c r="B305" s="207"/>
      <c r="C305" s="207"/>
      <c r="D305" s="209"/>
      <c r="E305" s="207"/>
      <c r="F305" s="207"/>
      <c r="G305" s="207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</row>
    <row r="306" spans="2:21" ht="13.5" customHeight="1" x14ac:dyDescent="0.3">
      <c r="B306" s="207"/>
      <c r="C306" s="207"/>
      <c r="D306" s="209"/>
      <c r="E306" s="207"/>
      <c r="F306" s="207"/>
      <c r="G306" s="207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</row>
    <row r="307" spans="2:21" ht="13.5" customHeight="1" x14ac:dyDescent="0.3">
      <c r="B307" s="207"/>
      <c r="C307" s="207"/>
      <c r="D307" s="209"/>
      <c r="E307" s="207"/>
      <c r="F307" s="207"/>
      <c r="G307" s="207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</row>
    <row r="308" spans="2:21" ht="13.5" customHeight="1" x14ac:dyDescent="0.3">
      <c r="B308" s="207"/>
      <c r="C308" s="207"/>
      <c r="D308" s="209"/>
      <c r="E308" s="207"/>
      <c r="F308" s="207"/>
      <c r="G308" s="207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</row>
    <row r="309" spans="2:21" ht="13.5" customHeight="1" x14ac:dyDescent="0.3">
      <c r="B309" s="207"/>
      <c r="C309" s="207"/>
      <c r="D309" s="209"/>
      <c r="E309" s="207"/>
      <c r="F309" s="207"/>
      <c r="G309" s="207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</row>
    <row r="310" spans="2:21" ht="13.5" customHeight="1" x14ac:dyDescent="0.3">
      <c r="B310" s="207"/>
      <c r="C310" s="207"/>
      <c r="D310" s="209"/>
      <c r="E310" s="207"/>
      <c r="F310" s="207"/>
      <c r="G310" s="207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</row>
    <row r="311" spans="2:21" ht="13.5" customHeight="1" x14ac:dyDescent="0.3">
      <c r="B311" s="207"/>
      <c r="C311" s="207"/>
      <c r="D311" s="209"/>
      <c r="E311" s="207"/>
      <c r="F311" s="207"/>
      <c r="G311" s="207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</row>
    <row r="312" spans="2:21" ht="13.5" customHeight="1" x14ac:dyDescent="0.3">
      <c r="B312" s="207"/>
      <c r="C312" s="207"/>
      <c r="D312" s="209"/>
      <c r="E312" s="207"/>
      <c r="F312" s="207"/>
      <c r="G312" s="207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</row>
    <row r="313" spans="2:21" ht="13.5" customHeight="1" x14ac:dyDescent="0.3">
      <c r="B313" s="207"/>
      <c r="C313" s="207"/>
      <c r="D313" s="209"/>
      <c r="E313" s="207"/>
      <c r="F313" s="207"/>
      <c r="G313" s="207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</row>
    <row r="314" spans="2:21" ht="13.5" customHeight="1" x14ac:dyDescent="0.3">
      <c r="B314" s="207"/>
      <c r="C314" s="207"/>
      <c r="D314" s="209"/>
      <c r="E314" s="207"/>
      <c r="F314" s="207"/>
      <c r="G314" s="207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</row>
    <row r="315" spans="2:21" ht="13.5" customHeight="1" x14ac:dyDescent="0.3">
      <c r="B315" s="207"/>
      <c r="C315" s="207"/>
      <c r="D315" s="209"/>
      <c r="E315" s="207"/>
      <c r="F315" s="207"/>
      <c r="G315" s="207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</row>
    <row r="316" spans="2:21" ht="13.5" customHeight="1" x14ac:dyDescent="0.3">
      <c r="B316" s="207"/>
      <c r="C316" s="207"/>
      <c r="D316" s="209"/>
      <c r="E316" s="207"/>
      <c r="F316" s="207"/>
      <c r="G316" s="207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</row>
    <row r="317" spans="2:21" ht="13.5" customHeight="1" x14ac:dyDescent="0.3">
      <c r="B317" s="207"/>
      <c r="C317" s="207"/>
      <c r="D317" s="209"/>
      <c r="E317" s="207"/>
      <c r="F317" s="207"/>
      <c r="G317" s="207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</row>
    <row r="318" spans="2:21" ht="13.5" customHeight="1" x14ac:dyDescent="0.3">
      <c r="B318" s="207"/>
      <c r="C318" s="207"/>
      <c r="D318" s="209"/>
      <c r="E318" s="207"/>
      <c r="F318" s="207"/>
      <c r="G318" s="207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</row>
    <row r="319" spans="2:21" ht="13.5" customHeight="1" x14ac:dyDescent="0.3">
      <c r="B319" s="207"/>
      <c r="C319" s="207"/>
      <c r="D319" s="209"/>
      <c r="E319" s="207"/>
      <c r="F319" s="207"/>
      <c r="G319" s="207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</row>
    <row r="320" spans="2:21" ht="13.5" customHeight="1" x14ac:dyDescent="0.3">
      <c r="B320" s="207"/>
      <c r="C320" s="207"/>
      <c r="D320" s="209"/>
      <c r="E320" s="207"/>
      <c r="F320" s="207"/>
      <c r="G320" s="207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</row>
    <row r="321" spans="2:21" ht="13.5" customHeight="1" x14ac:dyDescent="0.3">
      <c r="B321" s="207"/>
      <c r="C321" s="207"/>
      <c r="D321" s="209"/>
      <c r="E321" s="207"/>
      <c r="F321" s="207"/>
      <c r="G321" s="207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</row>
    <row r="322" spans="2:21" ht="13.5" customHeight="1" x14ac:dyDescent="0.3">
      <c r="B322" s="207"/>
      <c r="C322" s="207"/>
      <c r="D322" s="209"/>
      <c r="E322" s="207"/>
      <c r="F322" s="207"/>
      <c r="G322" s="207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</row>
    <row r="323" spans="2:21" ht="13.5" customHeight="1" x14ac:dyDescent="0.3">
      <c r="B323" s="207"/>
      <c r="C323" s="207"/>
      <c r="D323" s="209"/>
      <c r="E323" s="207"/>
      <c r="F323" s="207"/>
      <c r="G323" s="207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</row>
    <row r="324" spans="2:21" ht="13.5" customHeight="1" x14ac:dyDescent="0.3">
      <c r="B324" s="207"/>
      <c r="C324" s="207"/>
      <c r="D324" s="209"/>
      <c r="E324" s="207"/>
      <c r="F324" s="207"/>
      <c r="G324" s="207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</row>
    <row r="325" spans="2:21" ht="13.5" customHeight="1" x14ac:dyDescent="0.3">
      <c r="B325" s="207"/>
      <c r="C325" s="207"/>
      <c r="D325" s="209"/>
      <c r="E325" s="207"/>
      <c r="F325" s="207"/>
      <c r="G325" s="207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</row>
    <row r="326" spans="2:21" ht="13.5" customHeight="1" x14ac:dyDescent="0.3">
      <c r="B326" s="207"/>
      <c r="C326" s="207"/>
      <c r="D326" s="209"/>
      <c r="E326" s="207"/>
      <c r="F326" s="207"/>
      <c r="G326" s="207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</row>
    <row r="327" spans="2:21" ht="13.5" customHeight="1" x14ac:dyDescent="0.3">
      <c r="B327" s="207"/>
      <c r="C327" s="207"/>
      <c r="D327" s="209"/>
      <c r="E327" s="207"/>
      <c r="F327" s="207"/>
      <c r="G327" s="207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</row>
    <row r="328" spans="2:21" ht="13.5" customHeight="1" x14ac:dyDescent="0.3">
      <c r="B328" s="207"/>
      <c r="C328" s="207"/>
      <c r="D328" s="209"/>
      <c r="E328" s="207"/>
      <c r="F328" s="207"/>
      <c r="G328" s="207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</row>
    <row r="329" spans="2:21" ht="13.5" customHeight="1" x14ac:dyDescent="0.3">
      <c r="B329" s="207"/>
      <c r="C329" s="207"/>
      <c r="D329" s="209"/>
      <c r="E329" s="207"/>
      <c r="F329" s="207"/>
      <c r="G329" s="207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</row>
    <row r="330" spans="2:21" ht="13.5" customHeight="1" x14ac:dyDescent="0.3">
      <c r="B330" s="207"/>
      <c r="C330" s="207"/>
      <c r="D330" s="209"/>
      <c r="E330" s="207"/>
      <c r="F330" s="207"/>
      <c r="G330" s="207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</row>
    <row r="331" spans="2:21" ht="13.5" customHeight="1" x14ac:dyDescent="0.3">
      <c r="B331" s="207"/>
      <c r="C331" s="207"/>
      <c r="D331" s="209"/>
      <c r="E331" s="207"/>
      <c r="F331" s="207"/>
      <c r="G331" s="207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</row>
    <row r="332" spans="2:21" ht="13.5" customHeight="1" x14ac:dyDescent="0.3">
      <c r="B332" s="207"/>
      <c r="C332" s="207"/>
      <c r="D332" s="209"/>
      <c r="E332" s="207"/>
      <c r="F332" s="207"/>
      <c r="G332" s="207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</row>
    <row r="333" spans="2:21" ht="13.5" customHeight="1" x14ac:dyDescent="0.3">
      <c r="B333" s="207"/>
      <c r="C333" s="207"/>
      <c r="D333" s="209"/>
      <c r="E333" s="207"/>
      <c r="F333" s="207"/>
      <c r="G333" s="207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</row>
    <row r="334" spans="2:21" ht="13.5" customHeight="1" x14ac:dyDescent="0.3">
      <c r="B334" s="207"/>
      <c r="C334" s="207"/>
      <c r="D334" s="209"/>
      <c r="E334" s="207"/>
      <c r="F334" s="207"/>
      <c r="G334" s="207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</row>
    <row r="335" spans="2:21" ht="13.5" customHeight="1" x14ac:dyDescent="0.3">
      <c r="B335" s="207"/>
      <c r="C335" s="207"/>
      <c r="D335" s="209"/>
      <c r="E335" s="207"/>
      <c r="F335" s="207"/>
      <c r="G335" s="207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</row>
    <row r="336" spans="2:21" ht="13.5" customHeight="1" x14ac:dyDescent="0.3">
      <c r="B336" s="207"/>
      <c r="C336" s="207"/>
      <c r="D336" s="209"/>
      <c r="E336" s="207"/>
      <c r="F336" s="207"/>
      <c r="G336" s="207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</row>
    <row r="337" spans="2:21" ht="13.5" customHeight="1" x14ac:dyDescent="0.3">
      <c r="B337" s="207"/>
      <c r="C337" s="207"/>
      <c r="D337" s="209"/>
      <c r="E337" s="207"/>
      <c r="F337" s="207"/>
      <c r="G337" s="207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</row>
    <row r="338" spans="2:21" ht="13.5" customHeight="1" x14ac:dyDescent="0.3">
      <c r="B338" s="207"/>
      <c r="C338" s="207"/>
      <c r="D338" s="209"/>
      <c r="E338" s="207"/>
      <c r="F338" s="207"/>
      <c r="G338" s="207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</row>
    <row r="339" spans="2:21" ht="13.5" customHeight="1" x14ac:dyDescent="0.3">
      <c r="B339" s="207"/>
      <c r="C339" s="207"/>
      <c r="D339" s="209"/>
      <c r="E339" s="207"/>
      <c r="F339" s="207"/>
      <c r="G339" s="207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</row>
    <row r="340" spans="2:21" ht="13.5" customHeight="1" x14ac:dyDescent="0.3">
      <c r="B340" s="207"/>
      <c r="C340" s="207"/>
      <c r="D340" s="209"/>
      <c r="E340" s="207"/>
      <c r="F340" s="207"/>
      <c r="G340" s="207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</row>
    <row r="341" spans="2:21" ht="13.5" customHeight="1" x14ac:dyDescent="0.3">
      <c r="B341" s="207"/>
      <c r="C341" s="207"/>
      <c r="D341" s="209"/>
      <c r="E341" s="207"/>
      <c r="F341" s="207"/>
      <c r="G341" s="207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</row>
    <row r="342" spans="2:21" ht="13.5" customHeight="1" x14ac:dyDescent="0.3">
      <c r="B342" s="207"/>
      <c r="C342" s="207"/>
      <c r="D342" s="209"/>
      <c r="E342" s="207"/>
      <c r="F342" s="207"/>
      <c r="G342" s="207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</row>
    <row r="343" spans="2:21" ht="13.5" customHeight="1" x14ac:dyDescent="0.3">
      <c r="B343" s="207"/>
      <c r="C343" s="207"/>
      <c r="D343" s="209"/>
      <c r="E343" s="207"/>
      <c r="F343" s="207"/>
      <c r="G343" s="207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</row>
    <row r="344" spans="2:21" ht="13.5" customHeight="1" x14ac:dyDescent="0.3">
      <c r="B344" s="207"/>
      <c r="C344" s="207"/>
      <c r="D344" s="209"/>
      <c r="E344" s="207"/>
      <c r="F344" s="207"/>
      <c r="G344" s="207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</row>
    <row r="345" spans="2:21" ht="13.5" customHeight="1" x14ac:dyDescent="0.3">
      <c r="B345" s="207"/>
      <c r="C345" s="207"/>
      <c r="D345" s="209"/>
      <c r="E345" s="207"/>
      <c r="F345" s="207"/>
      <c r="G345" s="207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</row>
    <row r="346" spans="2:21" ht="13.5" customHeight="1" x14ac:dyDescent="0.3">
      <c r="B346" s="207"/>
      <c r="C346" s="207"/>
      <c r="D346" s="209"/>
      <c r="E346" s="207"/>
      <c r="F346" s="207"/>
      <c r="G346" s="207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</row>
    <row r="347" spans="2:21" ht="13.5" customHeight="1" x14ac:dyDescent="0.3">
      <c r="B347" s="207"/>
      <c r="C347" s="207"/>
      <c r="D347" s="209"/>
      <c r="E347" s="207"/>
      <c r="F347" s="207"/>
      <c r="G347" s="207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</row>
    <row r="348" spans="2:21" ht="13.5" customHeight="1" x14ac:dyDescent="0.3">
      <c r="B348" s="207"/>
      <c r="C348" s="207"/>
      <c r="D348" s="209"/>
      <c r="E348" s="207"/>
      <c r="F348" s="207"/>
      <c r="G348" s="207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</row>
    <row r="349" spans="2:21" ht="13.5" customHeight="1" x14ac:dyDescent="0.3">
      <c r="B349" s="207"/>
      <c r="C349" s="207"/>
      <c r="D349" s="209"/>
      <c r="E349" s="207"/>
      <c r="F349" s="207"/>
      <c r="G349" s="207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</row>
    <row r="350" spans="2:21" ht="13.5" customHeight="1" x14ac:dyDescent="0.3">
      <c r="B350" s="207"/>
      <c r="C350" s="207"/>
      <c r="D350" s="209"/>
      <c r="E350" s="207"/>
      <c r="F350" s="207"/>
      <c r="G350" s="207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</row>
    <row r="351" spans="2:21" ht="13.5" customHeight="1" x14ac:dyDescent="0.3">
      <c r="B351" s="207"/>
      <c r="C351" s="207"/>
      <c r="D351" s="209"/>
      <c r="E351" s="207"/>
      <c r="F351" s="207"/>
      <c r="G351" s="207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</row>
    <row r="352" spans="2:21" ht="13.5" customHeight="1" x14ac:dyDescent="0.3">
      <c r="B352" s="207"/>
      <c r="C352" s="207"/>
      <c r="D352" s="209"/>
      <c r="E352" s="207"/>
      <c r="F352" s="207"/>
      <c r="G352" s="207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</row>
    <row r="353" spans="2:21" ht="13.5" customHeight="1" x14ac:dyDescent="0.3">
      <c r="B353" s="207"/>
      <c r="C353" s="207"/>
      <c r="D353" s="209"/>
      <c r="E353" s="207"/>
      <c r="F353" s="207"/>
      <c r="G353" s="207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</row>
    <row r="354" spans="2:21" ht="13.5" customHeight="1" x14ac:dyDescent="0.3">
      <c r="B354" s="207"/>
      <c r="C354" s="207"/>
      <c r="D354" s="209"/>
      <c r="E354" s="207"/>
      <c r="F354" s="207"/>
      <c r="G354" s="207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</row>
    <row r="355" spans="2:21" ht="13.5" customHeight="1" x14ac:dyDescent="0.3">
      <c r="B355" s="207"/>
      <c r="C355" s="207"/>
      <c r="D355" s="209"/>
      <c r="E355" s="207"/>
      <c r="F355" s="207"/>
      <c r="G355" s="207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</row>
    <row r="356" spans="2:21" ht="13.5" customHeight="1" x14ac:dyDescent="0.3">
      <c r="B356" s="207"/>
      <c r="C356" s="207"/>
      <c r="D356" s="209"/>
      <c r="E356" s="207"/>
      <c r="F356" s="207"/>
      <c r="G356" s="207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</row>
    <row r="357" spans="2:21" ht="13.5" customHeight="1" x14ac:dyDescent="0.3">
      <c r="B357" s="207"/>
      <c r="C357" s="207"/>
      <c r="D357" s="209"/>
      <c r="E357" s="207"/>
      <c r="F357" s="207"/>
      <c r="G357" s="207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</row>
    <row r="358" spans="2:21" ht="13.5" customHeight="1" x14ac:dyDescent="0.3">
      <c r="B358" s="207"/>
      <c r="C358" s="207"/>
      <c r="D358" s="209"/>
      <c r="E358" s="207"/>
      <c r="F358" s="207"/>
      <c r="G358" s="207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</row>
    <row r="359" spans="2:21" ht="13.5" customHeight="1" x14ac:dyDescent="0.3">
      <c r="B359" s="207"/>
      <c r="C359" s="207"/>
      <c r="D359" s="209"/>
      <c r="E359" s="207"/>
      <c r="F359" s="207"/>
      <c r="G359" s="207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</row>
    <row r="360" spans="2:21" ht="13.5" customHeight="1" x14ac:dyDescent="0.3">
      <c r="B360" s="207"/>
      <c r="C360" s="207"/>
      <c r="D360" s="209"/>
      <c r="E360" s="207"/>
      <c r="F360" s="207"/>
      <c r="G360" s="207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</row>
    <row r="361" spans="2:21" ht="13.5" customHeight="1" x14ac:dyDescent="0.3">
      <c r="B361" s="207"/>
      <c r="C361" s="207"/>
      <c r="D361" s="209"/>
      <c r="E361" s="207"/>
      <c r="F361" s="207"/>
      <c r="G361" s="207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</row>
    <row r="362" spans="2:21" ht="13.5" customHeight="1" x14ac:dyDescent="0.3">
      <c r="B362" s="207"/>
      <c r="C362" s="207"/>
      <c r="D362" s="209"/>
      <c r="E362" s="207"/>
      <c r="F362" s="207"/>
      <c r="G362" s="207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</row>
    <row r="363" spans="2:21" ht="13.5" customHeight="1" x14ac:dyDescent="0.3">
      <c r="B363" s="207"/>
      <c r="C363" s="207"/>
      <c r="D363" s="209"/>
      <c r="E363" s="207"/>
      <c r="F363" s="207"/>
      <c r="G363" s="207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</row>
    <row r="364" spans="2:21" ht="13.5" customHeight="1" x14ac:dyDescent="0.3">
      <c r="B364" s="207"/>
      <c r="C364" s="207"/>
      <c r="D364" s="209"/>
      <c r="E364" s="207"/>
      <c r="F364" s="207"/>
      <c r="G364" s="207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</row>
    <row r="365" spans="2:21" ht="13.5" customHeight="1" x14ac:dyDescent="0.3">
      <c r="B365" s="207"/>
      <c r="C365" s="207"/>
      <c r="D365" s="209"/>
      <c r="E365" s="207"/>
      <c r="F365" s="207"/>
      <c r="G365" s="207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</row>
    <row r="366" spans="2:21" ht="13.5" customHeight="1" x14ac:dyDescent="0.3">
      <c r="B366" s="207"/>
      <c r="C366" s="207"/>
      <c r="D366" s="209"/>
      <c r="E366" s="207"/>
      <c r="F366" s="207"/>
      <c r="G366" s="207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</row>
    <row r="367" spans="2:21" ht="13.5" customHeight="1" x14ac:dyDescent="0.3">
      <c r="B367" s="207"/>
      <c r="C367" s="207"/>
      <c r="D367" s="209"/>
      <c r="E367" s="207"/>
      <c r="F367" s="207"/>
      <c r="G367" s="207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</row>
    <row r="368" spans="2:21" ht="13.5" customHeight="1" x14ac:dyDescent="0.3">
      <c r="B368" s="207"/>
      <c r="C368" s="207"/>
      <c r="D368" s="209"/>
      <c r="E368" s="207"/>
      <c r="F368" s="207"/>
      <c r="G368" s="207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</row>
    <row r="369" spans="2:21" ht="13.5" customHeight="1" x14ac:dyDescent="0.3">
      <c r="B369" s="207"/>
      <c r="C369" s="207"/>
      <c r="D369" s="209"/>
      <c r="E369" s="207"/>
      <c r="F369" s="207"/>
      <c r="G369" s="207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</row>
    <row r="370" spans="2:21" ht="13.5" customHeight="1" x14ac:dyDescent="0.3">
      <c r="B370" s="207"/>
      <c r="C370" s="207"/>
      <c r="D370" s="209"/>
      <c r="E370" s="207"/>
      <c r="F370" s="207"/>
      <c r="G370" s="207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</row>
    <row r="371" spans="2:21" ht="13.5" customHeight="1" x14ac:dyDescent="0.3">
      <c r="B371" s="207"/>
      <c r="C371" s="207"/>
      <c r="D371" s="209"/>
      <c r="E371" s="207"/>
      <c r="F371" s="207"/>
      <c r="G371" s="207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</row>
    <row r="372" spans="2:21" ht="13.5" customHeight="1" x14ac:dyDescent="0.3">
      <c r="B372" s="207"/>
      <c r="C372" s="207"/>
      <c r="D372" s="209"/>
      <c r="E372" s="207"/>
      <c r="F372" s="207"/>
      <c r="G372" s="207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</row>
    <row r="373" spans="2:21" ht="13.5" customHeight="1" x14ac:dyDescent="0.3">
      <c r="B373" s="207"/>
      <c r="C373" s="207"/>
      <c r="D373" s="209"/>
      <c r="E373" s="207"/>
      <c r="F373" s="207"/>
      <c r="G373" s="207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</row>
    <row r="374" spans="2:21" ht="13.5" customHeight="1" x14ac:dyDescent="0.3">
      <c r="B374" s="207"/>
      <c r="C374" s="207"/>
      <c r="D374" s="209"/>
      <c r="E374" s="207"/>
      <c r="F374" s="207"/>
      <c r="G374" s="207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</row>
    <row r="375" spans="2:21" ht="13.5" customHeight="1" x14ac:dyDescent="0.3">
      <c r="B375" s="207"/>
      <c r="C375" s="207"/>
      <c r="D375" s="209"/>
      <c r="E375" s="207"/>
      <c r="F375" s="207"/>
      <c r="G375" s="207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</row>
    <row r="376" spans="2:21" ht="13.5" customHeight="1" x14ac:dyDescent="0.3">
      <c r="B376" s="207"/>
      <c r="C376" s="207"/>
      <c r="D376" s="209"/>
      <c r="E376" s="207"/>
      <c r="F376" s="207"/>
      <c r="G376" s="207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</row>
    <row r="377" spans="2:21" ht="13.5" customHeight="1" x14ac:dyDescent="0.3">
      <c r="B377" s="207"/>
      <c r="C377" s="207"/>
      <c r="D377" s="209"/>
      <c r="E377" s="207"/>
      <c r="F377" s="207"/>
      <c r="G377" s="207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</row>
    <row r="378" spans="2:21" ht="13.5" customHeight="1" x14ac:dyDescent="0.3">
      <c r="B378" s="207"/>
      <c r="C378" s="207"/>
      <c r="D378" s="209"/>
      <c r="E378" s="207"/>
      <c r="F378" s="207"/>
      <c r="G378" s="207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</row>
    <row r="379" spans="2:21" ht="13.5" customHeight="1" x14ac:dyDescent="0.3">
      <c r="B379" s="207"/>
      <c r="C379" s="207"/>
      <c r="D379" s="209"/>
      <c r="E379" s="207"/>
      <c r="F379" s="207"/>
      <c r="G379" s="207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</row>
    <row r="380" spans="2:21" ht="13.5" customHeight="1" x14ac:dyDescent="0.3">
      <c r="B380" s="207"/>
      <c r="C380" s="207"/>
      <c r="D380" s="209"/>
      <c r="E380" s="207"/>
      <c r="F380" s="207"/>
      <c r="G380" s="207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</row>
    <row r="381" spans="2:21" ht="13.5" customHeight="1" x14ac:dyDescent="0.3">
      <c r="B381" s="207"/>
      <c r="C381" s="207"/>
      <c r="D381" s="209"/>
      <c r="E381" s="207"/>
      <c r="F381" s="207"/>
      <c r="G381" s="207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</row>
    <row r="382" spans="2:21" ht="13.5" customHeight="1" x14ac:dyDescent="0.3">
      <c r="B382" s="207"/>
      <c r="C382" s="207"/>
      <c r="D382" s="209"/>
      <c r="E382" s="207"/>
      <c r="F382" s="207"/>
      <c r="G382" s="207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</row>
    <row r="383" spans="2:21" ht="13.5" customHeight="1" x14ac:dyDescent="0.3">
      <c r="B383" s="207"/>
      <c r="C383" s="207"/>
      <c r="D383" s="209"/>
      <c r="E383" s="207"/>
      <c r="F383" s="207"/>
      <c r="G383" s="207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</row>
    <row r="384" spans="2:21" ht="13.5" customHeight="1" x14ac:dyDescent="0.3">
      <c r="B384" s="207"/>
      <c r="C384" s="207"/>
      <c r="D384" s="209"/>
      <c r="E384" s="207"/>
      <c r="F384" s="207"/>
      <c r="G384" s="207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</row>
    <row r="385" spans="2:21" ht="13.5" customHeight="1" x14ac:dyDescent="0.3">
      <c r="B385" s="207"/>
      <c r="C385" s="207"/>
      <c r="D385" s="209"/>
      <c r="E385" s="207"/>
      <c r="F385" s="207"/>
      <c r="G385" s="207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</row>
    <row r="386" spans="2:21" ht="13.5" customHeight="1" x14ac:dyDescent="0.3">
      <c r="B386" s="207"/>
      <c r="C386" s="207"/>
      <c r="D386" s="209"/>
      <c r="E386" s="207"/>
      <c r="F386" s="207"/>
      <c r="G386" s="207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</row>
    <row r="387" spans="2:21" ht="13.5" customHeight="1" x14ac:dyDescent="0.3">
      <c r="B387" s="207"/>
      <c r="C387" s="207"/>
      <c r="D387" s="209"/>
      <c r="E387" s="207"/>
      <c r="F387" s="207"/>
      <c r="G387" s="207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</row>
    <row r="388" spans="2:21" ht="13.5" customHeight="1" x14ac:dyDescent="0.3">
      <c r="B388" s="207"/>
      <c r="C388" s="207"/>
      <c r="D388" s="209"/>
      <c r="E388" s="207"/>
      <c r="F388" s="207"/>
      <c r="G388" s="207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</row>
    <row r="389" spans="2:21" ht="13.5" customHeight="1" x14ac:dyDescent="0.3">
      <c r="B389" s="207"/>
      <c r="C389" s="207"/>
      <c r="D389" s="209"/>
      <c r="E389" s="207"/>
      <c r="F389" s="207"/>
      <c r="G389" s="207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</row>
    <row r="390" spans="2:21" ht="13.5" customHeight="1" x14ac:dyDescent="0.3">
      <c r="B390" s="207"/>
      <c r="C390" s="207"/>
      <c r="D390" s="209"/>
      <c r="E390" s="207"/>
      <c r="F390" s="207"/>
      <c r="G390" s="207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</row>
    <row r="391" spans="2:21" ht="13.5" customHeight="1" x14ac:dyDescent="0.3">
      <c r="B391" s="207"/>
      <c r="C391" s="207"/>
      <c r="D391" s="209"/>
      <c r="E391" s="207"/>
      <c r="F391" s="207"/>
      <c r="G391" s="207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</row>
    <row r="392" spans="2:21" ht="13.5" customHeight="1" x14ac:dyDescent="0.3">
      <c r="B392" s="207"/>
      <c r="C392" s="207"/>
      <c r="D392" s="209"/>
      <c r="E392" s="207"/>
      <c r="F392" s="207"/>
      <c r="G392" s="207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</row>
    <row r="393" spans="2:21" ht="13.5" customHeight="1" x14ac:dyDescent="0.3">
      <c r="B393" s="207"/>
      <c r="C393" s="207"/>
      <c r="D393" s="209"/>
      <c r="E393" s="207"/>
      <c r="F393" s="207"/>
      <c r="G393" s="207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</row>
    <row r="394" spans="2:21" ht="13.5" customHeight="1" x14ac:dyDescent="0.3">
      <c r="B394" s="207"/>
      <c r="C394" s="207"/>
      <c r="D394" s="209"/>
      <c r="E394" s="207"/>
      <c r="F394" s="207"/>
      <c r="G394" s="207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</row>
    <row r="395" spans="2:21" ht="13.5" customHeight="1" x14ac:dyDescent="0.3">
      <c r="B395" s="207"/>
      <c r="C395" s="207"/>
      <c r="D395" s="209"/>
      <c r="E395" s="207"/>
      <c r="F395" s="207"/>
      <c r="G395" s="207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</row>
    <row r="396" spans="2:21" ht="13.5" customHeight="1" x14ac:dyDescent="0.3">
      <c r="B396" s="207"/>
      <c r="C396" s="207"/>
      <c r="D396" s="209"/>
      <c r="E396" s="207"/>
      <c r="F396" s="207"/>
      <c r="G396" s="207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</row>
    <row r="397" spans="2:21" ht="13.5" customHeight="1" x14ac:dyDescent="0.3">
      <c r="B397" s="207"/>
      <c r="C397" s="207"/>
      <c r="D397" s="209"/>
      <c r="E397" s="207"/>
      <c r="F397" s="207"/>
      <c r="G397" s="207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</row>
    <row r="398" spans="2:21" ht="13.5" customHeight="1" x14ac:dyDescent="0.3">
      <c r="B398" s="207"/>
      <c r="C398" s="207"/>
      <c r="D398" s="209"/>
      <c r="E398" s="207"/>
      <c r="F398" s="207"/>
      <c r="G398" s="207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</row>
    <row r="399" spans="2:21" ht="13.5" customHeight="1" x14ac:dyDescent="0.3">
      <c r="B399" s="207"/>
      <c r="C399" s="207"/>
      <c r="D399" s="209"/>
      <c r="E399" s="207"/>
      <c r="F399" s="207"/>
      <c r="G399" s="207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</row>
    <row r="400" spans="2:21" ht="13.5" customHeight="1" x14ac:dyDescent="0.3">
      <c r="B400" s="207"/>
      <c r="C400" s="207"/>
      <c r="D400" s="209"/>
      <c r="E400" s="207"/>
      <c r="F400" s="207"/>
      <c r="G400" s="207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</row>
    <row r="401" spans="2:21" ht="13.5" customHeight="1" x14ac:dyDescent="0.3">
      <c r="B401" s="207"/>
      <c r="C401" s="207"/>
      <c r="D401" s="209"/>
      <c r="E401" s="207"/>
      <c r="F401" s="207"/>
      <c r="G401" s="207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</row>
    <row r="402" spans="2:21" ht="13.5" customHeight="1" x14ac:dyDescent="0.3">
      <c r="B402" s="207"/>
      <c r="C402" s="207"/>
      <c r="D402" s="209"/>
      <c r="E402" s="207"/>
      <c r="F402" s="207"/>
      <c r="G402" s="207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</row>
    <row r="403" spans="2:21" ht="13.5" customHeight="1" x14ac:dyDescent="0.3">
      <c r="B403" s="207"/>
      <c r="C403" s="207"/>
      <c r="D403" s="209"/>
      <c r="E403" s="207"/>
      <c r="F403" s="207"/>
      <c r="G403" s="207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</row>
    <row r="404" spans="2:21" ht="13.5" customHeight="1" x14ac:dyDescent="0.3">
      <c r="B404" s="207"/>
      <c r="C404" s="207"/>
      <c r="D404" s="209"/>
      <c r="E404" s="207"/>
      <c r="F404" s="207"/>
      <c r="G404" s="207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</row>
    <row r="405" spans="2:21" ht="13.5" customHeight="1" x14ac:dyDescent="0.3">
      <c r="B405" s="207"/>
      <c r="C405" s="207"/>
      <c r="D405" s="209"/>
      <c r="E405" s="207"/>
      <c r="F405" s="207"/>
      <c r="G405" s="207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</row>
    <row r="406" spans="2:21" ht="13.5" customHeight="1" x14ac:dyDescent="0.3">
      <c r="B406" s="207"/>
      <c r="C406" s="207"/>
      <c r="D406" s="209"/>
      <c r="E406" s="207"/>
      <c r="F406" s="207"/>
      <c r="G406" s="207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</row>
    <row r="407" spans="2:21" ht="13.5" customHeight="1" x14ac:dyDescent="0.3">
      <c r="B407" s="207"/>
      <c r="C407" s="207"/>
      <c r="D407" s="209"/>
      <c r="E407" s="207"/>
      <c r="F407" s="207"/>
      <c r="G407" s="207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</row>
    <row r="408" spans="2:21" ht="13.5" customHeight="1" x14ac:dyDescent="0.3">
      <c r="B408" s="207"/>
      <c r="C408" s="207"/>
      <c r="D408" s="209"/>
      <c r="E408" s="207"/>
      <c r="F408" s="207"/>
      <c r="G408" s="207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</row>
    <row r="409" spans="2:21" ht="13.5" customHeight="1" x14ac:dyDescent="0.3">
      <c r="B409" s="207"/>
      <c r="C409" s="207"/>
      <c r="D409" s="209"/>
      <c r="E409" s="207"/>
      <c r="F409" s="207"/>
      <c r="G409" s="207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</row>
    <row r="410" spans="2:21" ht="13.5" customHeight="1" x14ac:dyDescent="0.3">
      <c r="B410" s="207"/>
      <c r="C410" s="207"/>
      <c r="D410" s="209"/>
      <c r="E410" s="207"/>
      <c r="F410" s="207"/>
      <c r="G410" s="207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</row>
    <row r="411" spans="2:21" ht="13.5" customHeight="1" x14ac:dyDescent="0.3">
      <c r="B411" s="207"/>
      <c r="C411" s="207"/>
      <c r="D411" s="209"/>
      <c r="E411" s="207"/>
      <c r="F411" s="207"/>
      <c r="G411" s="207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</row>
    <row r="412" spans="2:21" ht="13.5" customHeight="1" x14ac:dyDescent="0.3">
      <c r="B412" s="207"/>
      <c r="C412" s="207"/>
      <c r="D412" s="209"/>
      <c r="E412" s="207"/>
      <c r="F412" s="207"/>
      <c r="G412" s="207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</row>
    <row r="413" spans="2:21" ht="13.5" customHeight="1" x14ac:dyDescent="0.3">
      <c r="B413" s="207"/>
      <c r="C413" s="207"/>
      <c r="D413" s="209"/>
      <c r="E413" s="207"/>
      <c r="F413" s="207"/>
      <c r="G413" s="207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</row>
    <row r="414" spans="2:21" ht="13.5" customHeight="1" x14ac:dyDescent="0.3">
      <c r="B414" s="207"/>
      <c r="C414" s="207"/>
      <c r="D414" s="209"/>
      <c r="E414" s="207"/>
      <c r="F414" s="207"/>
      <c r="G414" s="207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</row>
    <row r="415" spans="2:21" ht="13.5" customHeight="1" x14ac:dyDescent="0.3">
      <c r="B415" s="207"/>
      <c r="C415" s="207"/>
      <c r="D415" s="209"/>
      <c r="E415" s="207"/>
      <c r="F415" s="207"/>
      <c r="G415" s="207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</row>
    <row r="416" spans="2:21" ht="13.5" customHeight="1" x14ac:dyDescent="0.3">
      <c r="B416" s="207"/>
      <c r="C416" s="207"/>
      <c r="D416" s="209"/>
      <c r="E416" s="207"/>
      <c r="F416" s="207"/>
      <c r="G416" s="207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</row>
    <row r="417" spans="2:21" ht="13.5" customHeight="1" x14ac:dyDescent="0.3">
      <c r="B417" s="207"/>
      <c r="C417" s="207"/>
      <c r="D417" s="209"/>
      <c r="E417" s="207"/>
      <c r="F417" s="207"/>
      <c r="G417" s="207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</row>
    <row r="418" spans="2:21" ht="13.5" customHeight="1" x14ac:dyDescent="0.3">
      <c r="B418" s="207"/>
      <c r="C418" s="207"/>
      <c r="D418" s="209"/>
      <c r="E418" s="207"/>
      <c r="F418" s="207"/>
      <c r="G418" s="207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</row>
    <row r="419" spans="2:21" ht="13.5" customHeight="1" x14ac:dyDescent="0.3">
      <c r="B419" s="207"/>
      <c r="C419" s="207"/>
      <c r="D419" s="209"/>
      <c r="E419" s="207"/>
      <c r="F419" s="207"/>
      <c r="G419" s="207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</row>
    <row r="420" spans="2:21" ht="13.5" customHeight="1" x14ac:dyDescent="0.3">
      <c r="B420" s="207"/>
      <c r="C420" s="207"/>
      <c r="D420" s="209"/>
      <c r="E420" s="207"/>
      <c r="F420" s="207"/>
      <c r="G420" s="207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</row>
    <row r="421" spans="2:21" ht="13.5" customHeight="1" x14ac:dyDescent="0.3">
      <c r="B421" s="207"/>
      <c r="C421" s="207"/>
      <c r="D421" s="209"/>
      <c r="E421" s="207"/>
      <c r="F421" s="207"/>
      <c r="G421" s="207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</row>
    <row r="422" spans="2:21" ht="13.5" customHeight="1" x14ac:dyDescent="0.3">
      <c r="B422" s="207"/>
      <c r="C422" s="207"/>
      <c r="D422" s="209"/>
      <c r="E422" s="207"/>
      <c r="F422" s="207"/>
      <c r="G422" s="207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</row>
    <row r="423" spans="2:21" ht="13.5" customHeight="1" x14ac:dyDescent="0.3">
      <c r="B423" s="207"/>
      <c r="C423" s="207"/>
      <c r="D423" s="209"/>
      <c r="E423" s="207"/>
      <c r="F423" s="207"/>
      <c r="G423" s="207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</row>
    <row r="424" spans="2:21" ht="13.5" customHeight="1" x14ac:dyDescent="0.3">
      <c r="B424" s="207"/>
      <c r="C424" s="207"/>
      <c r="D424" s="209"/>
      <c r="E424" s="207"/>
      <c r="F424" s="207"/>
      <c r="G424" s="207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</row>
    <row r="425" spans="2:21" ht="13.5" customHeight="1" x14ac:dyDescent="0.3">
      <c r="B425" s="207"/>
      <c r="C425" s="207"/>
      <c r="D425" s="209"/>
      <c r="E425" s="207"/>
      <c r="F425" s="207"/>
      <c r="G425" s="207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</row>
    <row r="426" spans="2:21" ht="13.5" customHeight="1" x14ac:dyDescent="0.3">
      <c r="B426" s="207"/>
      <c r="C426" s="207"/>
      <c r="D426" s="209"/>
      <c r="E426" s="207"/>
      <c r="F426" s="207"/>
      <c r="G426" s="207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</row>
    <row r="427" spans="2:21" ht="13.5" customHeight="1" x14ac:dyDescent="0.3">
      <c r="B427" s="207"/>
      <c r="C427" s="207"/>
      <c r="D427" s="209"/>
      <c r="E427" s="207"/>
      <c r="F427" s="207"/>
      <c r="G427" s="207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</row>
    <row r="428" spans="2:21" ht="13.5" customHeight="1" x14ac:dyDescent="0.3">
      <c r="B428" s="207"/>
      <c r="C428" s="207"/>
      <c r="D428" s="209"/>
      <c r="E428" s="207"/>
      <c r="F428" s="207"/>
      <c r="G428" s="207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</row>
    <row r="429" spans="2:21" ht="13.5" customHeight="1" x14ac:dyDescent="0.3">
      <c r="B429" s="207"/>
      <c r="C429" s="207"/>
      <c r="D429" s="209"/>
      <c r="E429" s="207"/>
      <c r="F429" s="207"/>
      <c r="G429" s="207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</row>
    <row r="430" spans="2:21" ht="13.5" customHeight="1" x14ac:dyDescent="0.3">
      <c r="B430" s="207"/>
      <c r="C430" s="207"/>
      <c r="D430" s="209"/>
      <c r="E430" s="207"/>
      <c r="F430" s="207"/>
      <c r="G430" s="207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</row>
    <row r="431" spans="2:21" ht="13.5" customHeight="1" x14ac:dyDescent="0.3">
      <c r="B431" s="207"/>
      <c r="C431" s="207"/>
      <c r="D431" s="209"/>
      <c r="E431" s="207"/>
      <c r="F431" s="207"/>
      <c r="G431" s="207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</row>
    <row r="432" spans="2:21" ht="13.5" customHeight="1" x14ac:dyDescent="0.3">
      <c r="B432" s="207"/>
      <c r="C432" s="207"/>
      <c r="D432" s="209"/>
      <c r="E432" s="207"/>
      <c r="F432" s="207"/>
      <c r="G432" s="207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</row>
    <row r="433" spans="2:21" ht="13.5" customHeight="1" x14ac:dyDescent="0.3">
      <c r="B433" s="207"/>
      <c r="C433" s="207"/>
      <c r="D433" s="209"/>
      <c r="E433" s="207"/>
      <c r="F433" s="207"/>
      <c r="G433" s="207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</row>
    <row r="434" spans="2:21" ht="13.5" customHeight="1" x14ac:dyDescent="0.3">
      <c r="B434" s="207"/>
      <c r="C434" s="207"/>
      <c r="D434" s="209"/>
      <c r="E434" s="207"/>
      <c r="F434" s="207"/>
      <c r="G434" s="207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</row>
    <row r="435" spans="2:21" ht="13.5" customHeight="1" x14ac:dyDescent="0.3">
      <c r="B435" s="207"/>
      <c r="C435" s="207"/>
      <c r="D435" s="209"/>
      <c r="E435" s="207"/>
      <c r="F435" s="207"/>
      <c r="G435" s="207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</row>
    <row r="436" spans="2:21" ht="13.5" customHeight="1" x14ac:dyDescent="0.3">
      <c r="B436" s="207"/>
      <c r="C436" s="207"/>
      <c r="D436" s="209"/>
      <c r="E436" s="207"/>
      <c r="F436" s="207"/>
      <c r="G436" s="207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</row>
    <row r="437" spans="2:21" ht="13.5" customHeight="1" x14ac:dyDescent="0.3">
      <c r="B437" s="207"/>
      <c r="C437" s="207"/>
      <c r="D437" s="209"/>
      <c r="E437" s="207"/>
      <c r="F437" s="207"/>
      <c r="G437" s="207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</row>
    <row r="438" spans="2:21" ht="13.5" customHeight="1" x14ac:dyDescent="0.3">
      <c r="B438" s="207"/>
      <c r="C438" s="207"/>
      <c r="D438" s="209"/>
      <c r="E438" s="207"/>
      <c r="F438" s="207"/>
      <c r="G438" s="207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</row>
    <row r="439" spans="2:21" ht="13.5" customHeight="1" x14ac:dyDescent="0.3">
      <c r="B439" s="207"/>
      <c r="C439" s="207"/>
      <c r="D439" s="209"/>
      <c r="E439" s="207"/>
      <c r="F439" s="207"/>
      <c r="G439" s="207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</row>
    <row r="440" spans="2:21" ht="13.5" customHeight="1" x14ac:dyDescent="0.3">
      <c r="B440" s="207"/>
      <c r="C440" s="207"/>
      <c r="D440" s="209"/>
      <c r="E440" s="207"/>
      <c r="F440" s="207"/>
      <c r="G440" s="207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</row>
    <row r="441" spans="2:21" ht="13.5" customHeight="1" x14ac:dyDescent="0.3">
      <c r="B441" s="207"/>
      <c r="C441" s="207"/>
      <c r="D441" s="209"/>
      <c r="E441" s="207"/>
      <c r="F441" s="207"/>
      <c r="G441" s="207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</row>
    <row r="442" spans="2:21" ht="13.5" customHeight="1" x14ac:dyDescent="0.3">
      <c r="B442" s="207"/>
      <c r="C442" s="207"/>
      <c r="D442" s="209"/>
      <c r="E442" s="207"/>
      <c r="F442" s="207"/>
      <c r="G442" s="207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</row>
    <row r="443" spans="2:21" ht="13.5" customHeight="1" x14ac:dyDescent="0.3">
      <c r="B443" s="207"/>
      <c r="C443" s="207"/>
      <c r="D443" s="209"/>
      <c r="E443" s="207"/>
      <c r="F443" s="207"/>
      <c r="G443" s="207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</row>
    <row r="444" spans="2:21" ht="13.5" customHeight="1" x14ac:dyDescent="0.3">
      <c r="B444" s="207"/>
      <c r="C444" s="207"/>
      <c r="D444" s="209"/>
      <c r="E444" s="207"/>
      <c r="F444" s="207"/>
      <c r="G444" s="207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</row>
    <row r="445" spans="2:21" ht="13.5" customHeight="1" x14ac:dyDescent="0.3">
      <c r="B445" s="207"/>
      <c r="C445" s="207"/>
      <c r="D445" s="209"/>
      <c r="E445" s="207"/>
      <c r="F445" s="207"/>
      <c r="G445" s="207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</row>
    <row r="446" spans="2:21" ht="13.5" customHeight="1" x14ac:dyDescent="0.3">
      <c r="B446" s="207"/>
      <c r="C446" s="207"/>
      <c r="D446" s="209"/>
      <c r="E446" s="207"/>
      <c r="F446" s="207"/>
      <c r="G446" s="207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</row>
    <row r="447" spans="2:21" ht="13.5" customHeight="1" x14ac:dyDescent="0.3">
      <c r="B447" s="207"/>
      <c r="C447" s="207"/>
      <c r="D447" s="209"/>
      <c r="E447" s="207"/>
      <c r="F447" s="207"/>
      <c r="G447" s="207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</row>
    <row r="448" spans="2:21" ht="13.5" customHeight="1" x14ac:dyDescent="0.3">
      <c r="B448" s="207"/>
      <c r="C448" s="207"/>
      <c r="D448" s="209"/>
      <c r="E448" s="207"/>
      <c r="F448" s="207"/>
      <c r="G448" s="207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</row>
    <row r="449" spans="2:21" ht="13.5" customHeight="1" x14ac:dyDescent="0.3">
      <c r="B449" s="207"/>
      <c r="C449" s="207"/>
      <c r="D449" s="209"/>
      <c r="E449" s="207"/>
      <c r="F449" s="207"/>
      <c r="G449" s="207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</row>
    <row r="450" spans="2:21" ht="13.5" customHeight="1" x14ac:dyDescent="0.3">
      <c r="B450" s="207"/>
      <c r="C450" s="207"/>
      <c r="D450" s="209"/>
      <c r="E450" s="207"/>
      <c r="F450" s="207"/>
      <c r="G450" s="207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</row>
    <row r="451" spans="2:21" ht="13.5" customHeight="1" x14ac:dyDescent="0.3">
      <c r="B451" s="207"/>
      <c r="C451" s="207"/>
      <c r="D451" s="209"/>
      <c r="E451" s="207"/>
      <c r="F451" s="207"/>
      <c r="G451" s="207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</row>
    <row r="452" spans="2:21" ht="13.5" customHeight="1" x14ac:dyDescent="0.3">
      <c r="B452" s="207"/>
      <c r="C452" s="207"/>
      <c r="D452" s="209"/>
      <c r="E452" s="207"/>
      <c r="F452" s="207"/>
      <c r="G452" s="207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</row>
    <row r="453" spans="2:21" ht="13.5" customHeight="1" x14ac:dyDescent="0.3">
      <c r="B453" s="207"/>
      <c r="C453" s="207"/>
      <c r="D453" s="209"/>
      <c r="E453" s="207"/>
      <c r="F453" s="207"/>
      <c r="G453" s="207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</row>
    <row r="454" spans="2:21" ht="13.5" customHeight="1" x14ac:dyDescent="0.3">
      <c r="B454" s="207"/>
      <c r="C454" s="207"/>
      <c r="D454" s="209"/>
      <c r="E454" s="207"/>
      <c r="F454" s="207"/>
      <c r="G454" s="207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</row>
    <row r="455" spans="2:21" ht="13.5" customHeight="1" x14ac:dyDescent="0.3">
      <c r="B455" s="207"/>
      <c r="C455" s="207"/>
      <c r="D455" s="209"/>
      <c r="E455" s="207"/>
      <c r="F455" s="207"/>
      <c r="G455" s="207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</row>
    <row r="456" spans="2:21" ht="13.5" customHeight="1" x14ac:dyDescent="0.3">
      <c r="B456" s="207"/>
      <c r="C456" s="207"/>
      <c r="D456" s="209"/>
      <c r="E456" s="207"/>
      <c r="F456" s="207"/>
      <c r="G456" s="207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</row>
    <row r="457" spans="2:21" ht="13.5" customHeight="1" x14ac:dyDescent="0.3">
      <c r="B457" s="207"/>
      <c r="C457" s="207"/>
      <c r="D457" s="209"/>
      <c r="E457" s="207"/>
      <c r="F457" s="207"/>
      <c r="G457" s="207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</row>
    <row r="458" spans="2:21" ht="13.5" customHeight="1" x14ac:dyDescent="0.3">
      <c r="B458" s="207"/>
      <c r="C458" s="207"/>
      <c r="D458" s="209"/>
      <c r="E458" s="207"/>
      <c r="F458" s="207"/>
      <c r="G458" s="207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</row>
    <row r="459" spans="2:21" ht="13.5" customHeight="1" x14ac:dyDescent="0.3">
      <c r="B459" s="207"/>
      <c r="C459" s="207"/>
      <c r="D459" s="209"/>
      <c r="E459" s="207"/>
      <c r="F459" s="207"/>
      <c r="G459" s="207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</row>
    <row r="460" spans="2:21" ht="13.5" customHeight="1" x14ac:dyDescent="0.3">
      <c r="B460" s="207"/>
      <c r="C460" s="207"/>
      <c r="D460" s="209"/>
      <c r="E460" s="207"/>
      <c r="F460" s="207"/>
      <c r="G460" s="207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</row>
    <row r="461" spans="2:21" ht="13.5" customHeight="1" x14ac:dyDescent="0.3">
      <c r="B461" s="207"/>
      <c r="C461" s="207"/>
      <c r="D461" s="209"/>
      <c r="E461" s="207"/>
      <c r="F461" s="207"/>
      <c r="G461" s="207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</row>
    <row r="462" spans="2:21" ht="13.5" customHeight="1" x14ac:dyDescent="0.3">
      <c r="B462" s="207"/>
      <c r="C462" s="207"/>
      <c r="D462" s="209"/>
      <c r="E462" s="207"/>
      <c r="F462" s="207"/>
      <c r="G462" s="207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</row>
    <row r="463" spans="2:21" ht="13.5" customHeight="1" x14ac:dyDescent="0.3">
      <c r="B463" s="207"/>
      <c r="C463" s="207"/>
      <c r="D463" s="209"/>
      <c r="E463" s="207"/>
      <c r="F463" s="207"/>
      <c r="G463" s="207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</row>
    <row r="464" spans="2:21" ht="13.5" customHeight="1" x14ac:dyDescent="0.3">
      <c r="B464" s="207"/>
      <c r="C464" s="207"/>
      <c r="D464" s="209"/>
      <c r="E464" s="207"/>
      <c r="F464" s="207"/>
      <c r="G464" s="207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</row>
    <row r="465" spans="2:21" ht="13.5" customHeight="1" x14ac:dyDescent="0.3">
      <c r="B465" s="207"/>
      <c r="C465" s="207"/>
      <c r="D465" s="209"/>
      <c r="E465" s="207"/>
      <c r="F465" s="207"/>
      <c r="G465" s="207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</row>
    <row r="466" spans="2:21" ht="13.5" customHeight="1" x14ac:dyDescent="0.3">
      <c r="B466" s="207"/>
      <c r="C466" s="207"/>
      <c r="D466" s="209"/>
      <c r="E466" s="207"/>
      <c r="F466" s="207"/>
      <c r="G466" s="207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</row>
    <row r="467" spans="2:21" ht="13.5" customHeight="1" x14ac:dyDescent="0.3">
      <c r="B467" s="207"/>
      <c r="C467" s="207"/>
      <c r="D467" s="209"/>
      <c r="E467" s="207"/>
      <c r="F467" s="207"/>
      <c r="G467" s="207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</row>
    <row r="468" spans="2:21" ht="13.5" customHeight="1" x14ac:dyDescent="0.3">
      <c r="B468" s="207"/>
      <c r="C468" s="207"/>
      <c r="D468" s="209"/>
      <c r="E468" s="207"/>
      <c r="F468" s="207"/>
      <c r="G468" s="207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</row>
    <row r="469" spans="2:21" ht="13.5" customHeight="1" x14ac:dyDescent="0.3">
      <c r="B469" s="207"/>
      <c r="C469" s="207"/>
      <c r="D469" s="209"/>
      <c r="E469" s="207"/>
      <c r="F469" s="207"/>
      <c r="G469" s="207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</row>
    <row r="470" spans="2:21" ht="13.5" customHeight="1" x14ac:dyDescent="0.3">
      <c r="B470" s="207"/>
      <c r="C470" s="207"/>
      <c r="D470" s="209"/>
      <c r="E470" s="207"/>
      <c r="F470" s="207"/>
      <c r="G470" s="207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</row>
    <row r="471" spans="2:21" ht="13.5" customHeight="1" x14ac:dyDescent="0.3">
      <c r="B471" s="207"/>
      <c r="C471" s="207"/>
      <c r="D471" s="209"/>
      <c r="E471" s="207"/>
      <c r="F471" s="207"/>
      <c r="G471" s="207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</row>
    <row r="472" spans="2:21" ht="13.5" customHeight="1" x14ac:dyDescent="0.3">
      <c r="B472" s="207"/>
      <c r="C472" s="207"/>
      <c r="D472" s="209"/>
      <c r="E472" s="207"/>
      <c r="F472" s="207"/>
      <c r="G472" s="207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</row>
    <row r="473" spans="2:21" ht="13.5" customHeight="1" x14ac:dyDescent="0.3">
      <c r="B473" s="207"/>
      <c r="C473" s="207"/>
      <c r="D473" s="209"/>
      <c r="E473" s="207"/>
      <c r="F473" s="207"/>
      <c r="G473" s="207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</row>
    <row r="474" spans="2:21" ht="13.5" customHeight="1" x14ac:dyDescent="0.3">
      <c r="B474" s="207"/>
      <c r="C474" s="207"/>
      <c r="D474" s="209"/>
      <c r="E474" s="207"/>
      <c r="F474" s="207"/>
      <c r="G474" s="207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</row>
    <row r="475" spans="2:21" ht="13.5" customHeight="1" x14ac:dyDescent="0.3">
      <c r="B475" s="207"/>
      <c r="C475" s="207"/>
      <c r="D475" s="209"/>
      <c r="E475" s="207"/>
      <c r="F475" s="207"/>
      <c r="G475" s="207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</row>
    <row r="476" spans="2:21" ht="13.5" customHeight="1" x14ac:dyDescent="0.3">
      <c r="B476" s="207"/>
      <c r="C476" s="207"/>
      <c r="D476" s="209"/>
      <c r="E476" s="207"/>
      <c r="F476" s="207"/>
      <c r="G476" s="207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</row>
    <row r="477" spans="2:21" ht="13.5" customHeight="1" x14ac:dyDescent="0.3">
      <c r="B477" s="207"/>
      <c r="C477" s="207"/>
      <c r="D477" s="209"/>
      <c r="E477" s="207"/>
      <c r="F477" s="207"/>
      <c r="G477" s="207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</row>
    <row r="478" spans="2:21" ht="13.5" customHeight="1" x14ac:dyDescent="0.3">
      <c r="B478" s="207"/>
      <c r="C478" s="207"/>
      <c r="D478" s="209"/>
      <c r="E478" s="207"/>
      <c r="F478" s="207"/>
      <c r="G478" s="207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</row>
    <row r="479" spans="2:21" ht="13.5" customHeight="1" x14ac:dyDescent="0.3">
      <c r="B479" s="207"/>
      <c r="C479" s="207"/>
      <c r="D479" s="209"/>
      <c r="E479" s="207"/>
      <c r="F479" s="207"/>
      <c r="G479" s="207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</row>
    <row r="480" spans="2:21" ht="13.5" customHeight="1" x14ac:dyDescent="0.3">
      <c r="B480" s="207"/>
      <c r="C480" s="207"/>
      <c r="D480" s="209"/>
      <c r="E480" s="207"/>
      <c r="F480" s="207"/>
      <c r="G480" s="207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</row>
    <row r="481" spans="2:21" ht="13.5" customHeight="1" x14ac:dyDescent="0.3">
      <c r="B481" s="207"/>
      <c r="C481" s="207"/>
      <c r="D481" s="209"/>
      <c r="E481" s="207"/>
      <c r="F481" s="207"/>
      <c r="G481" s="207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</row>
    <row r="482" spans="2:21" ht="13.5" customHeight="1" x14ac:dyDescent="0.3">
      <c r="B482" s="207"/>
      <c r="C482" s="207"/>
      <c r="D482" s="209"/>
      <c r="E482" s="207"/>
      <c r="F482" s="207"/>
      <c r="G482" s="207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</row>
    <row r="483" spans="2:21" ht="13.5" customHeight="1" x14ac:dyDescent="0.3">
      <c r="B483" s="207"/>
      <c r="C483" s="207"/>
      <c r="D483" s="209"/>
      <c r="E483" s="207"/>
      <c r="F483" s="207"/>
      <c r="G483" s="207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</row>
    <row r="484" spans="2:21" ht="13.5" customHeight="1" x14ac:dyDescent="0.3">
      <c r="B484" s="207"/>
      <c r="C484" s="207"/>
      <c r="D484" s="209"/>
      <c r="E484" s="207"/>
      <c r="F484" s="207"/>
      <c r="G484" s="207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</row>
    <row r="485" spans="2:21" ht="13.5" customHeight="1" x14ac:dyDescent="0.3">
      <c r="B485" s="207"/>
      <c r="C485" s="207"/>
      <c r="D485" s="209"/>
      <c r="E485" s="207"/>
      <c r="F485" s="207"/>
      <c r="G485" s="207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</row>
    <row r="486" spans="2:21" ht="13.5" customHeight="1" x14ac:dyDescent="0.3">
      <c r="B486" s="207"/>
      <c r="C486" s="207"/>
      <c r="D486" s="209"/>
      <c r="E486" s="207"/>
      <c r="F486" s="207"/>
      <c r="G486" s="207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</row>
    <row r="487" spans="2:21" ht="13.5" customHeight="1" x14ac:dyDescent="0.3">
      <c r="B487" s="207"/>
      <c r="C487" s="207"/>
      <c r="D487" s="209"/>
      <c r="E487" s="207"/>
      <c r="F487" s="207"/>
      <c r="G487" s="207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</row>
    <row r="488" spans="2:21" ht="13.5" customHeight="1" x14ac:dyDescent="0.3">
      <c r="B488" s="207"/>
      <c r="C488" s="207"/>
      <c r="D488" s="209"/>
      <c r="E488" s="207"/>
      <c r="F488" s="207"/>
      <c r="G488" s="207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</row>
    <row r="489" spans="2:21" ht="13.5" customHeight="1" x14ac:dyDescent="0.3">
      <c r="B489" s="207"/>
      <c r="C489" s="207"/>
      <c r="D489" s="209"/>
      <c r="E489" s="207"/>
      <c r="F489" s="207"/>
      <c r="G489" s="207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</row>
    <row r="490" spans="2:21" ht="13.5" customHeight="1" x14ac:dyDescent="0.3">
      <c r="B490" s="207"/>
      <c r="C490" s="207"/>
      <c r="D490" s="209"/>
      <c r="E490" s="207"/>
      <c r="F490" s="207"/>
      <c r="G490" s="207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</row>
    <row r="491" spans="2:21" ht="13.5" customHeight="1" x14ac:dyDescent="0.3">
      <c r="B491" s="207"/>
      <c r="C491" s="207"/>
      <c r="D491" s="209"/>
      <c r="E491" s="207"/>
      <c r="F491" s="207"/>
      <c r="G491" s="207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</row>
    <row r="492" spans="2:21" ht="13.5" customHeight="1" x14ac:dyDescent="0.3">
      <c r="B492" s="207"/>
      <c r="C492" s="207"/>
      <c r="D492" s="209"/>
      <c r="E492" s="207"/>
      <c r="F492" s="207"/>
      <c r="G492" s="207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</row>
    <row r="493" spans="2:21" ht="13.5" customHeight="1" x14ac:dyDescent="0.3">
      <c r="B493" s="207"/>
      <c r="C493" s="207"/>
      <c r="D493" s="209"/>
      <c r="E493" s="207"/>
      <c r="F493" s="207"/>
      <c r="G493" s="207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</row>
    <row r="494" spans="2:21" ht="13.5" customHeight="1" x14ac:dyDescent="0.3">
      <c r="B494" s="207"/>
      <c r="C494" s="207"/>
      <c r="D494" s="209"/>
      <c r="E494" s="207"/>
      <c r="F494" s="207"/>
      <c r="G494" s="207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</row>
    <row r="495" spans="2:21" ht="13.5" customHeight="1" x14ac:dyDescent="0.3">
      <c r="B495" s="207"/>
      <c r="C495" s="207"/>
      <c r="D495" s="209"/>
      <c r="E495" s="207"/>
      <c r="F495" s="207"/>
      <c r="G495" s="207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</row>
    <row r="496" spans="2:21" ht="13.5" customHeight="1" x14ac:dyDescent="0.3">
      <c r="B496" s="207"/>
      <c r="C496" s="207"/>
      <c r="D496" s="209"/>
      <c r="E496" s="207"/>
      <c r="F496" s="207"/>
      <c r="G496" s="207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</row>
    <row r="497" spans="2:21" ht="13.5" customHeight="1" x14ac:dyDescent="0.3">
      <c r="B497" s="207"/>
      <c r="C497" s="207"/>
      <c r="D497" s="209"/>
      <c r="E497" s="207"/>
      <c r="F497" s="207"/>
      <c r="G497" s="207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</row>
    <row r="498" spans="2:21" ht="13.5" customHeight="1" x14ac:dyDescent="0.3">
      <c r="B498" s="207"/>
      <c r="C498" s="207"/>
      <c r="D498" s="209"/>
      <c r="E498" s="207"/>
      <c r="F498" s="207"/>
      <c r="G498" s="207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</row>
    <row r="499" spans="2:21" ht="13.5" customHeight="1" x14ac:dyDescent="0.3">
      <c r="B499" s="207"/>
      <c r="C499" s="207"/>
      <c r="D499" s="209"/>
      <c r="E499" s="207"/>
      <c r="F499" s="207"/>
      <c r="G499" s="207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</row>
    <row r="500" spans="2:21" ht="13.5" customHeight="1" x14ac:dyDescent="0.3">
      <c r="B500" s="207"/>
      <c r="C500" s="207"/>
      <c r="D500" s="209"/>
      <c r="E500" s="207"/>
      <c r="F500" s="207"/>
      <c r="G500" s="207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</row>
    <row r="501" spans="2:21" ht="13.5" customHeight="1" x14ac:dyDescent="0.3">
      <c r="B501" s="207"/>
      <c r="C501" s="207"/>
      <c r="D501" s="209"/>
      <c r="E501" s="207"/>
      <c r="F501" s="207"/>
      <c r="G501" s="207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</row>
    <row r="502" spans="2:21" ht="13.5" customHeight="1" x14ac:dyDescent="0.3">
      <c r="B502" s="207"/>
      <c r="C502" s="207"/>
      <c r="D502" s="209"/>
      <c r="E502" s="207"/>
      <c r="F502" s="207"/>
      <c r="G502" s="207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</row>
    <row r="503" spans="2:21" ht="13.5" customHeight="1" x14ac:dyDescent="0.3">
      <c r="B503" s="207"/>
      <c r="C503" s="207"/>
      <c r="D503" s="209"/>
      <c r="E503" s="207"/>
      <c r="F503" s="207"/>
      <c r="G503" s="207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</row>
    <row r="504" spans="2:21" ht="13.5" customHeight="1" x14ac:dyDescent="0.3">
      <c r="B504" s="207"/>
      <c r="C504" s="207"/>
      <c r="D504" s="209"/>
      <c r="E504" s="207"/>
      <c r="F504" s="207"/>
      <c r="G504" s="207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</row>
    <row r="505" spans="2:21" ht="13.5" customHeight="1" x14ac:dyDescent="0.3">
      <c r="B505" s="207"/>
      <c r="C505" s="207"/>
      <c r="D505" s="209"/>
      <c r="E505" s="207"/>
      <c r="F505" s="207"/>
      <c r="G505" s="207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</row>
    <row r="506" spans="2:21" ht="13.5" customHeight="1" x14ac:dyDescent="0.3">
      <c r="B506" s="207"/>
      <c r="C506" s="207"/>
      <c r="D506" s="209"/>
      <c r="E506" s="207"/>
      <c r="F506" s="207"/>
      <c r="G506" s="207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</row>
    <row r="507" spans="2:21" ht="13.5" customHeight="1" x14ac:dyDescent="0.3">
      <c r="B507" s="207"/>
      <c r="C507" s="207"/>
      <c r="D507" s="209"/>
      <c r="E507" s="207"/>
      <c r="F507" s="207"/>
      <c r="G507" s="207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</row>
    <row r="508" spans="2:21" ht="13.5" customHeight="1" x14ac:dyDescent="0.3">
      <c r="B508" s="207"/>
      <c r="C508" s="207"/>
      <c r="D508" s="209"/>
      <c r="E508" s="207"/>
      <c r="F508" s="207"/>
      <c r="G508" s="207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</row>
    <row r="509" spans="2:21" ht="13.5" customHeight="1" x14ac:dyDescent="0.3">
      <c r="B509" s="207"/>
      <c r="C509" s="207"/>
      <c r="D509" s="209"/>
      <c r="E509" s="207"/>
      <c r="F509" s="207"/>
      <c r="G509" s="207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</row>
    <row r="510" spans="2:21" ht="13.5" customHeight="1" x14ac:dyDescent="0.3">
      <c r="B510" s="207"/>
      <c r="C510" s="207"/>
      <c r="D510" s="209"/>
      <c r="E510" s="207"/>
      <c r="F510" s="207"/>
      <c r="G510" s="207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</row>
    <row r="511" spans="2:21" ht="13.5" customHeight="1" x14ac:dyDescent="0.3">
      <c r="B511" s="207"/>
      <c r="C511" s="207"/>
      <c r="D511" s="209"/>
      <c r="E511" s="207"/>
      <c r="F511" s="207"/>
      <c r="G511" s="207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</row>
    <row r="512" spans="2:21" ht="13.5" customHeight="1" x14ac:dyDescent="0.3">
      <c r="B512" s="207"/>
      <c r="C512" s="207"/>
      <c r="D512" s="209"/>
      <c r="E512" s="207"/>
      <c r="F512" s="207"/>
      <c r="G512" s="207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</row>
    <row r="513" spans="2:21" ht="13.5" customHeight="1" x14ac:dyDescent="0.3">
      <c r="B513" s="207"/>
      <c r="C513" s="207"/>
      <c r="D513" s="209"/>
      <c r="E513" s="207"/>
      <c r="F513" s="207"/>
      <c r="G513" s="207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</row>
    <row r="514" spans="2:21" ht="13.5" customHeight="1" x14ac:dyDescent="0.3">
      <c r="B514" s="207"/>
      <c r="C514" s="207"/>
      <c r="D514" s="209"/>
      <c r="E514" s="207"/>
      <c r="F514" s="207"/>
      <c r="G514" s="207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</row>
    <row r="515" spans="2:21" ht="13.5" customHeight="1" x14ac:dyDescent="0.3">
      <c r="B515" s="207"/>
      <c r="C515" s="207"/>
      <c r="D515" s="209"/>
      <c r="E515" s="207"/>
      <c r="F515" s="207"/>
      <c r="G515" s="207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</row>
    <row r="516" spans="2:21" ht="13.5" customHeight="1" x14ac:dyDescent="0.3">
      <c r="B516" s="207"/>
      <c r="C516" s="207"/>
      <c r="D516" s="209"/>
      <c r="E516" s="207"/>
      <c r="F516" s="207"/>
      <c r="G516" s="207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</row>
    <row r="517" spans="2:21" ht="13.5" customHeight="1" x14ac:dyDescent="0.3">
      <c r="B517" s="207"/>
      <c r="C517" s="207"/>
      <c r="D517" s="209"/>
      <c r="E517" s="207"/>
      <c r="F517" s="207"/>
      <c r="G517" s="207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</row>
    <row r="518" spans="2:21" ht="13.5" customHeight="1" x14ac:dyDescent="0.3">
      <c r="B518" s="207"/>
      <c r="C518" s="207"/>
      <c r="D518" s="209"/>
      <c r="E518" s="207"/>
      <c r="F518" s="207"/>
      <c r="G518" s="207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</row>
    <row r="519" spans="2:21" ht="13.5" customHeight="1" x14ac:dyDescent="0.3">
      <c r="B519" s="207"/>
      <c r="C519" s="207"/>
      <c r="D519" s="209"/>
      <c r="E519" s="207"/>
      <c r="F519" s="207"/>
      <c r="G519" s="207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</row>
    <row r="520" spans="2:21" ht="13.5" customHeight="1" x14ac:dyDescent="0.3">
      <c r="B520" s="207"/>
      <c r="C520" s="207"/>
      <c r="D520" s="209"/>
      <c r="E520" s="207"/>
      <c r="F520" s="207"/>
      <c r="G520" s="207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</row>
    <row r="521" spans="2:21" ht="13.5" customHeight="1" x14ac:dyDescent="0.3">
      <c r="B521" s="207"/>
      <c r="C521" s="207"/>
      <c r="D521" s="209"/>
      <c r="E521" s="207"/>
      <c r="F521" s="207"/>
      <c r="G521" s="207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</row>
    <row r="522" spans="2:21" ht="13.5" customHeight="1" x14ac:dyDescent="0.3">
      <c r="B522" s="207"/>
      <c r="C522" s="207"/>
      <c r="D522" s="209"/>
      <c r="E522" s="207"/>
      <c r="F522" s="207"/>
      <c r="G522" s="207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</row>
    <row r="523" spans="2:21" ht="13.5" customHeight="1" x14ac:dyDescent="0.3">
      <c r="B523" s="207"/>
      <c r="C523" s="207"/>
      <c r="D523" s="209"/>
      <c r="E523" s="207"/>
      <c r="F523" s="207"/>
      <c r="G523" s="207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</row>
    <row r="524" spans="2:21" ht="13.5" customHeight="1" x14ac:dyDescent="0.3">
      <c r="B524" s="207"/>
      <c r="C524" s="207"/>
      <c r="D524" s="209"/>
      <c r="E524" s="207"/>
      <c r="F524" s="207"/>
      <c r="G524" s="207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</row>
    <row r="525" spans="2:21" ht="13.5" customHeight="1" x14ac:dyDescent="0.3">
      <c r="B525" s="207"/>
      <c r="C525" s="207"/>
      <c r="D525" s="209"/>
      <c r="E525" s="207"/>
      <c r="F525" s="207"/>
      <c r="G525" s="207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</row>
    <row r="526" spans="2:21" ht="13.5" customHeight="1" x14ac:dyDescent="0.3">
      <c r="B526" s="207"/>
      <c r="C526" s="207"/>
      <c r="D526" s="209"/>
      <c r="E526" s="207"/>
      <c r="F526" s="207"/>
      <c r="G526" s="207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</row>
    <row r="527" spans="2:21" ht="13.5" customHeight="1" x14ac:dyDescent="0.3">
      <c r="B527" s="207"/>
      <c r="C527" s="207"/>
      <c r="D527" s="209"/>
      <c r="E527" s="207"/>
      <c r="F527" s="207"/>
      <c r="G527" s="207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</row>
    <row r="528" spans="2:21" ht="13.5" customHeight="1" x14ac:dyDescent="0.3">
      <c r="B528" s="207"/>
      <c r="C528" s="207"/>
      <c r="D528" s="209"/>
      <c r="E528" s="207"/>
      <c r="F528" s="207"/>
      <c r="G528" s="207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</row>
    <row r="529" spans="2:21" ht="13.5" customHeight="1" x14ac:dyDescent="0.3">
      <c r="B529" s="207"/>
      <c r="C529" s="207"/>
      <c r="D529" s="209"/>
      <c r="E529" s="207"/>
      <c r="F529" s="207"/>
      <c r="G529" s="207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</row>
    <row r="530" spans="2:21" ht="13.5" customHeight="1" x14ac:dyDescent="0.3">
      <c r="B530" s="207"/>
      <c r="C530" s="207"/>
      <c r="D530" s="209"/>
      <c r="E530" s="207"/>
      <c r="F530" s="207"/>
      <c r="G530" s="207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</row>
    <row r="531" spans="2:21" ht="13.5" customHeight="1" x14ac:dyDescent="0.3">
      <c r="B531" s="207"/>
      <c r="C531" s="207"/>
      <c r="D531" s="209"/>
      <c r="E531" s="207"/>
      <c r="F531" s="207"/>
      <c r="G531" s="207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</row>
    <row r="532" spans="2:21" ht="13.5" customHeight="1" x14ac:dyDescent="0.3">
      <c r="B532" s="207"/>
      <c r="C532" s="207"/>
      <c r="D532" s="209"/>
      <c r="E532" s="207"/>
      <c r="F532" s="207"/>
      <c r="G532" s="207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</row>
    <row r="533" spans="2:21" ht="13.5" customHeight="1" x14ac:dyDescent="0.3">
      <c r="B533" s="207"/>
      <c r="C533" s="207"/>
      <c r="D533" s="209"/>
      <c r="E533" s="207"/>
      <c r="F533" s="207"/>
      <c r="G533" s="207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</row>
    <row r="534" spans="2:21" ht="13.5" customHeight="1" x14ac:dyDescent="0.3">
      <c r="B534" s="207"/>
      <c r="C534" s="207"/>
      <c r="D534" s="209"/>
      <c r="E534" s="207"/>
      <c r="F534" s="207"/>
      <c r="G534" s="207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</row>
    <row r="535" spans="2:21" ht="13.5" customHeight="1" x14ac:dyDescent="0.3">
      <c r="B535" s="207"/>
      <c r="C535" s="207"/>
      <c r="D535" s="209"/>
      <c r="E535" s="207"/>
      <c r="F535" s="207"/>
      <c r="G535" s="207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</row>
    <row r="536" spans="2:21" ht="13.5" customHeight="1" x14ac:dyDescent="0.3">
      <c r="B536" s="207"/>
      <c r="C536" s="207"/>
      <c r="D536" s="209"/>
      <c r="E536" s="207"/>
      <c r="F536" s="207"/>
      <c r="G536" s="207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</row>
    <row r="537" spans="2:21" ht="13.5" customHeight="1" x14ac:dyDescent="0.3">
      <c r="B537" s="207"/>
      <c r="C537" s="207"/>
      <c r="D537" s="209"/>
      <c r="E537" s="207"/>
      <c r="F537" s="207"/>
      <c r="G537" s="207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</row>
    <row r="538" spans="2:21" ht="13.5" customHeight="1" x14ac:dyDescent="0.3">
      <c r="B538" s="207"/>
      <c r="C538" s="207"/>
      <c r="D538" s="209"/>
      <c r="E538" s="207"/>
      <c r="F538" s="207"/>
      <c r="G538" s="207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</row>
    <row r="539" spans="2:21" ht="13.5" customHeight="1" x14ac:dyDescent="0.3">
      <c r="B539" s="207"/>
      <c r="C539" s="207"/>
      <c r="D539" s="209"/>
      <c r="E539" s="207"/>
      <c r="F539" s="207"/>
      <c r="G539" s="207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</row>
    <row r="540" spans="2:21" ht="13.5" customHeight="1" x14ac:dyDescent="0.3">
      <c r="B540" s="207"/>
      <c r="C540" s="207"/>
      <c r="D540" s="209"/>
      <c r="E540" s="207"/>
      <c r="F540" s="207"/>
      <c r="G540" s="207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</row>
    <row r="541" spans="2:21" ht="13.5" customHeight="1" x14ac:dyDescent="0.3">
      <c r="B541" s="207"/>
      <c r="C541" s="207"/>
      <c r="D541" s="209"/>
      <c r="E541" s="207"/>
      <c r="F541" s="207"/>
      <c r="G541" s="207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</row>
    <row r="542" spans="2:21" ht="13.5" customHeight="1" x14ac:dyDescent="0.3">
      <c r="B542" s="207"/>
      <c r="C542" s="207"/>
      <c r="D542" s="209"/>
      <c r="E542" s="207"/>
      <c r="F542" s="207"/>
      <c r="G542" s="207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</row>
    <row r="543" spans="2:21" ht="13.5" customHeight="1" x14ac:dyDescent="0.3">
      <c r="B543" s="207"/>
      <c r="C543" s="207"/>
      <c r="D543" s="209"/>
      <c r="E543" s="207"/>
      <c r="F543" s="207"/>
      <c r="G543" s="207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</row>
    <row r="544" spans="2:21" ht="13.5" customHeight="1" x14ac:dyDescent="0.3">
      <c r="B544" s="207"/>
      <c r="C544" s="207"/>
      <c r="D544" s="209"/>
      <c r="E544" s="207"/>
      <c r="F544" s="207"/>
      <c r="G544" s="207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</row>
    <row r="545" spans="2:21" ht="13.5" customHeight="1" x14ac:dyDescent="0.3">
      <c r="B545" s="207"/>
      <c r="C545" s="207"/>
      <c r="D545" s="209"/>
      <c r="E545" s="207"/>
      <c r="F545" s="207"/>
      <c r="G545" s="207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</row>
    <row r="546" spans="2:21" ht="13.5" customHeight="1" x14ac:dyDescent="0.3">
      <c r="B546" s="207"/>
      <c r="C546" s="207"/>
      <c r="D546" s="209"/>
      <c r="E546" s="207"/>
      <c r="F546" s="207"/>
      <c r="G546" s="207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</row>
    <row r="547" spans="2:21" ht="13.5" customHeight="1" x14ac:dyDescent="0.3">
      <c r="B547" s="207"/>
      <c r="C547" s="207"/>
      <c r="D547" s="209"/>
      <c r="E547" s="207"/>
      <c r="F547" s="207"/>
      <c r="G547" s="207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</row>
    <row r="548" spans="2:21" ht="13.5" customHeight="1" x14ac:dyDescent="0.3">
      <c r="B548" s="207"/>
      <c r="C548" s="207"/>
      <c r="D548" s="209"/>
      <c r="E548" s="207"/>
      <c r="F548" s="207"/>
      <c r="G548" s="207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</row>
    <row r="549" spans="2:21" ht="13.5" customHeight="1" x14ac:dyDescent="0.3">
      <c r="B549" s="207"/>
      <c r="C549" s="207"/>
      <c r="D549" s="209"/>
      <c r="E549" s="207"/>
      <c r="F549" s="207"/>
      <c r="G549" s="207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</row>
    <row r="550" spans="2:21" ht="13.5" customHeight="1" x14ac:dyDescent="0.3">
      <c r="B550" s="207"/>
      <c r="C550" s="207"/>
      <c r="D550" s="209"/>
      <c r="E550" s="207"/>
      <c r="F550" s="207"/>
      <c r="G550" s="207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</row>
    <row r="551" spans="2:21" ht="13.5" customHeight="1" x14ac:dyDescent="0.3">
      <c r="B551" s="207"/>
      <c r="C551" s="207"/>
      <c r="D551" s="209"/>
      <c r="E551" s="207"/>
      <c r="F551" s="207"/>
      <c r="G551" s="207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</row>
    <row r="552" spans="2:21" ht="13.5" customHeight="1" x14ac:dyDescent="0.3">
      <c r="B552" s="207"/>
      <c r="C552" s="207"/>
      <c r="D552" s="209"/>
      <c r="E552" s="207"/>
      <c r="F552" s="207"/>
      <c r="G552" s="207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</row>
    <row r="553" spans="2:21" ht="13.5" customHeight="1" x14ac:dyDescent="0.3">
      <c r="B553" s="207"/>
      <c r="C553" s="207"/>
      <c r="D553" s="209"/>
      <c r="E553" s="207"/>
      <c r="F553" s="207"/>
      <c r="G553" s="207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</row>
    <row r="554" spans="2:21" ht="13.5" customHeight="1" x14ac:dyDescent="0.3">
      <c r="B554" s="207"/>
      <c r="C554" s="207"/>
      <c r="D554" s="209"/>
      <c r="E554" s="207"/>
      <c r="F554" s="207"/>
      <c r="G554" s="207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</row>
    <row r="555" spans="2:21" ht="13.5" customHeight="1" x14ac:dyDescent="0.3">
      <c r="B555" s="207"/>
      <c r="C555" s="207"/>
      <c r="D555" s="209"/>
      <c r="E555" s="207"/>
      <c r="F555" s="207"/>
      <c r="G555" s="207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</row>
    <row r="556" spans="2:21" ht="13.5" customHeight="1" x14ac:dyDescent="0.3">
      <c r="B556" s="207"/>
      <c r="C556" s="207"/>
      <c r="D556" s="209"/>
      <c r="E556" s="207"/>
      <c r="F556" s="207"/>
      <c r="G556" s="207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</row>
    <row r="557" spans="2:21" ht="13.5" customHeight="1" x14ac:dyDescent="0.3">
      <c r="B557" s="207"/>
      <c r="C557" s="207"/>
      <c r="D557" s="209"/>
      <c r="E557" s="207"/>
      <c r="F557" s="207"/>
      <c r="G557" s="207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</row>
    <row r="558" spans="2:21" ht="13.5" customHeight="1" x14ac:dyDescent="0.3">
      <c r="B558" s="207"/>
      <c r="C558" s="207"/>
      <c r="D558" s="209"/>
      <c r="E558" s="207"/>
      <c r="F558" s="207"/>
      <c r="G558" s="207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</row>
    <row r="559" spans="2:21" ht="13.5" customHeight="1" x14ac:dyDescent="0.3">
      <c r="B559" s="207"/>
      <c r="C559" s="207"/>
      <c r="D559" s="209"/>
      <c r="E559" s="207"/>
      <c r="F559" s="207"/>
      <c r="G559" s="207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</row>
    <row r="560" spans="2:21" ht="13.5" customHeight="1" x14ac:dyDescent="0.3">
      <c r="B560" s="207"/>
      <c r="C560" s="207"/>
      <c r="D560" s="209"/>
      <c r="E560" s="207"/>
      <c r="F560" s="207"/>
      <c r="G560" s="207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</row>
    <row r="561" spans="2:21" ht="13.5" customHeight="1" x14ac:dyDescent="0.3">
      <c r="B561" s="207"/>
      <c r="C561" s="207"/>
      <c r="D561" s="209"/>
      <c r="E561" s="207"/>
      <c r="F561" s="207"/>
      <c r="G561" s="207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</row>
    <row r="562" spans="2:21" ht="13.5" customHeight="1" x14ac:dyDescent="0.3">
      <c r="B562" s="207"/>
      <c r="C562" s="207"/>
      <c r="D562" s="209"/>
      <c r="E562" s="207"/>
      <c r="F562" s="207"/>
      <c r="G562" s="207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</row>
    <row r="563" spans="2:21" ht="13.5" customHeight="1" x14ac:dyDescent="0.3">
      <c r="B563" s="207"/>
      <c r="C563" s="207"/>
      <c r="D563" s="209"/>
      <c r="E563" s="207"/>
      <c r="F563" s="207"/>
      <c r="G563" s="207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</row>
    <row r="564" spans="2:21" ht="13.5" customHeight="1" x14ac:dyDescent="0.3">
      <c r="B564" s="207"/>
      <c r="C564" s="207"/>
      <c r="D564" s="209"/>
      <c r="E564" s="207"/>
      <c r="F564" s="207"/>
      <c r="G564" s="207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</row>
    <row r="565" spans="2:21" ht="13.5" customHeight="1" x14ac:dyDescent="0.3">
      <c r="B565" s="207"/>
      <c r="C565" s="207"/>
      <c r="D565" s="209"/>
      <c r="E565" s="207"/>
      <c r="F565" s="207"/>
      <c r="G565" s="207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</row>
    <row r="566" spans="2:21" ht="13.5" customHeight="1" x14ac:dyDescent="0.3">
      <c r="B566" s="207"/>
      <c r="C566" s="207"/>
      <c r="D566" s="209"/>
      <c r="E566" s="207"/>
      <c r="F566" s="207"/>
      <c r="G566" s="207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</row>
    <row r="567" spans="2:21" ht="13.5" customHeight="1" x14ac:dyDescent="0.3">
      <c r="B567" s="207"/>
      <c r="C567" s="207"/>
      <c r="D567" s="209"/>
      <c r="E567" s="207"/>
      <c r="F567" s="207"/>
      <c r="G567" s="207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</row>
    <row r="568" spans="2:21" ht="13.5" customHeight="1" x14ac:dyDescent="0.3">
      <c r="B568" s="207"/>
      <c r="C568" s="207"/>
      <c r="D568" s="209"/>
      <c r="E568" s="207"/>
      <c r="F568" s="207"/>
      <c r="G568" s="207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</row>
    <row r="569" spans="2:21" ht="13.5" customHeight="1" x14ac:dyDescent="0.3">
      <c r="B569" s="207"/>
      <c r="C569" s="207"/>
      <c r="D569" s="209"/>
      <c r="E569" s="207"/>
      <c r="F569" s="207"/>
      <c r="G569" s="207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</row>
    <row r="570" spans="2:21" ht="13.5" customHeight="1" x14ac:dyDescent="0.3">
      <c r="B570" s="207"/>
      <c r="C570" s="207"/>
      <c r="D570" s="209"/>
      <c r="E570" s="207"/>
      <c r="F570" s="207"/>
      <c r="G570" s="207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</row>
    <row r="571" spans="2:21" ht="13.5" customHeight="1" x14ac:dyDescent="0.3">
      <c r="B571" s="207"/>
      <c r="C571" s="207"/>
      <c r="D571" s="209"/>
      <c r="E571" s="207"/>
      <c r="F571" s="207"/>
      <c r="G571" s="207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</row>
    <row r="572" spans="2:21" ht="13.5" customHeight="1" x14ac:dyDescent="0.3">
      <c r="B572" s="207"/>
      <c r="C572" s="207"/>
      <c r="D572" s="209"/>
      <c r="E572" s="207"/>
      <c r="F572" s="207"/>
      <c r="G572" s="207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</row>
    <row r="573" spans="2:21" ht="13.5" customHeight="1" x14ac:dyDescent="0.3">
      <c r="B573" s="207"/>
      <c r="C573" s="207"/>
      <c r="D573" s="209"/>
      <c r="E573" s="207"/>
      <c r="F573" s="207"/>
      <c r="G573" s="207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</row>
    <row r="574" spans="2:21" ht="13.5" customHeight="1" x14ac:dyDescent="0.3">
      <c r="B574" s="207"/>
      <c r="C574" s="207"/>
      <c r="D574" s="209"/>
      <c r="E574" s="207"/>
      <c r="F574" s="207"/>
      <c r="G574" s="207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</row>
    <row r="575" spans="2:21" ht="13.5" customHeight="1" x14ac:dyDescent="0.3">
      <c r="B575" s="207"/>
      <c r="C575" s="207"/>
      <c r="D575" s="209"/>
      <c r="E575" s="207"/>
      <c r="F575" s="207"/>
      <c r="G575" s="207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</row>
    <row r="576" spans="2:21" ht="13.5" customHeight="1" x14ac:dyDescent="0.3">
      <c r="B576" s="207"/>
      <c r="C576" s="207"/>
      <c r="D576" s="209"/>
      <c r="E576" s="207"/>
      <c r="F576" s="207"/>
      <c r="G576" s="207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</row>
    <row r="577" spans="2:21" ht="13.5" customHeight="1" x14ac:dyDescent="0.3">
      <c r="B577" s="207"/>
      <c r="C577" s="207"/>
      <c r="D577" s="209"/>
      <c r="E577" s="207"/>
      <c r="F577" s="207"/>
      <c r="G577" s="207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</row>
    <row r="578" spans="2:21" ht="13.5" customHeight="1" x14ac:dyDescent="0.3">
      <c r="B578" s="207"/>
      <c r="C578" s="207"/>
      <c r="D578" s="209"/>
      <c r="E578" s="207"/>
      <c r="F578" s="207"/>
      <c r="G578" s="207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</row>
    <row r="579" spans="2:21" ht="13.5" customHeight="1" x14ac:dyDescent="0.3">
      <c r="B579" s="207"/>
      <c r="C579" s="207"/>
      <c r="D579" s="209"/>
      <c r="E579" s="207"/>
      <c r="F579" s="207"/>
      <c r="G579" s="207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</row>
    <row r="580" spans="2:21" ht="13.5" customHeight="1" x14ac:dyDescent="0.3">
      <c r="B580" s="207"/>
      <c r="C580" s="207"/>
      <c r="D580" s="209"/>
      <c r="E580" s="207"/>
      <c r="F580" s="207"/>
      <c r="G580" s="207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</row>
    <row r="581" spans="2:21" ht="13.5" customHeight="1" x14ac:dyDescent="0.3">
      <c r="B581" s="207"/>
      <c r="C581" s="207"/>
      <c r="D581" s="209"/>
      <c r="E581" s="207"/>
      <c r="F581" s="207"/>
      <c r="G581" s="207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</row>
    <row r="582" spans="2:21" ht="13.5" customHeight="1" x14ac:dyDescent="0.3">
      <c r="B582" s="207"/>
      <c r="C582" s="207"/>
      <c r="D582" s="209"/>
      <c r="E582" s="207"/>
      <c r="F582" s="207"/>
      <c r="G582" s="207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</row>
    <row r="583" spans="2:21" ht="13.5" customHeight="1" x14ac:dyDescent="0.3">
      <c r="B583" s="207"/>
      <c r="C583" s="207"/>
      <c r="D583" s="209"/>
      <c r="E583" s="207"/>
      <c r="F583" s="207"/>
      <c r="G583" s="207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</row>
    <row r="584" spans="2:21" ht="13.5" customHeight="1" x14ac:dyDescent="0.3">
      <c r="B584" s="207"/>
      <c r="C584" s="207"/>
      <c r="D584" s="209"/>
      <c r="E584" s="207"/>
      <c r="F584" s="207"/>
      <c r="G584" s="207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</row>
    <row r="585" spans="2:21" ht="13.5" customHeight="1" x14ac:dyDescent="0.3">
      <c r="B585" s="207"/>
      <c r="C585" s="207"/>
      <c r="D585" s="209"/>
      <c r="E585" s="207"/>
      <c r="F585" s="207"/>
      <c r="G585" s="207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</row>
    <row r="586" spans="2:21" ht="13.5" customHeight="1" x14ac:dyDescent="0.3">
      <c r="B586" s="207"/>
      <c r="C586" s="207"/>
      <c r="D586" s="209"/>
      <c r="E586" s="207"/>
      <c r="F586" s="207"/>
      <c r="G586" s="207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</row>
    <row r="587" spans="2:21" ht="13.5" customHeight="1" x14ac:dyDescent="0.3">
      <c r="B587" s="207"/>
      <c r="C587" s="207"/>
      <c r="D587" s="209"/>
      <c r="E587" s="207"/>
      <c r="F587" s="207"/>
      <c r="G587" s="207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</row>
    <row r="588" spans="2:21" ht="13.5" customHeight="1" x14ac:dyDescent="0.3">
      <c r="B588" s="207"/>
      <c r="C588" s="207"/>
      <c r="D588" s="209"/>
      <c r="E588" s="207"/>
      <c r="F588" s="207"/>
      <c r="G588" s="207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</row>
    <row r="589" spans="2:21" ht="13.5" customHeight="1" x14ac:dyDescent="0.3">
      <c r="B589" s="207"/>
      <c r="C589" s="207"/>
      <c r="D589" s="209"/>
      <c r="E589" s="207"/>
      <c r="F589" s="207"/>
      <c r="G589" s="207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</row>
    <row r="590" spans="2:21" ht="13.5" customHeight="1" x14ac:dyDescent="0.3">
      <c r="B590" s="207"/>
      <c r="C590" s="207"/>
      <c r="D590" s="209"/>
      <c r="E590" s="207"/>
      <c r="F590" s="207"/>
      <c r="G590" s="207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</row>
    <row r="591" spans="2:21" ht="13.5" customHeight="1" x14ac:dyDescent="0.3">
      <c r="B591" s="207"/>
      <c r="C591" s="207"/>
      <c r="D591" s="209"/>
      <c r="E591" s="207"/>
      <c r="F591" s="207"/>
      <c r="G591" s="207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</row>
    <row r="592" spans="2:21" ht="13.5" customHeight="1" x14ac:dyDescent="0.3">
      <c r="B592" s="207"/>
      <c r="C592" s="207"/>
      <c r="D592" s="209"/>
      <c r="E592" s="207"/>
      <c r="F592" s="207"/>
      <c r="G592" s="207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</row>
    <row r="593" spans="2:21" ht="13.5" customHeight="1" x14ac:dyDescent="0.3">
      <c r="B593" s="207"/>
      <c r="C593" s="207"/>
      <c r="D593" s="209"/>
      <c r="E593" s="207"/>
      <c r="F593" s="207"/>
      <c r="G593" s="207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</row>
    <row r="594" spans="2:21" ht="13.5" customHeight="1" x14ac:dyDescent="0.3">
      <c r="B594" s="207"/>
      <c r="C594" s="207"/>
      <c r="D594" s="209"/>
      <c r="E594" s="207"/>
      <c r="F594" s="207"/>
      <c r="G594" s="207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</row>
    <row r="595" spans="2:21" ht="13.5" customHeight="1" x14ac:dyDescent="0.3">
      <c r="B595" s="207"/>
      <c r="C595" s="207"/>
      <c r="D595" s="209"/>
      <c r="E595" s="207"/>
      <c r="F595" s="207"/>
      <c r="G595" s="207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</row>
    <row r="596" spans="2:21" ht="13.5" customHeight="1" x14ac:dyDescent="0.3">
      <c r="B596" s="207"/>
      <c r="C596" s="207"/>
      <c r="D596" s="209"/>
      <c r="E596" s="207"/>
      <c r="F596" s="207"/>
      <c r="G596" s="207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</row>
    <row r="597" spans="2:21" ht="13.5" customHeight="1" x14ac:dyDescent="0.3">
      <c r="B597" s="207"/>
      <c r="C597" s="207"/>
      <c r="D597" s="209"/>
      <c r="E597" s="207"/>
      <c r="F597" s="207"/>
      <c r="G597" s="207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</row>
    <row r="598" spans="2:21" ht="13.5" customHeight="1" x14ac:dyDescent="0.3">
      <c r="B598" s="207"/>
      <c r="C598" s="207"/>
      <c r="D598" s="209"/>
      <c r="E598" s="207"/>
      <c r="F598" s="207"/>
      <c r="G598" s="207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</row>
    <row r="599" spans="2:21" ht="13.5" customHeight="1" x14ac:dyDescent="0.3">
      <c r="B599" s="207"/>
      <c r="C599" s="207"/>
      <c r="D599" s="209"/>
      <c r="E599" s="207"/>
      <c r="F599" s="207"/>
      <c r="G599" s="207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</row>
    <row r="600" spans="2:21" ht="13.5" customHeight="1" x14ac:dyDescent="0.3">
      <c r="B600" s="207"/>
      <c r="C600" s="207"/>
      <c r="D600" s="209"/>
      <c r="E600" s="207"/>
      <c r="F600" s="207"/>
      <c r="G600" s="207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</row>
    <row r="601" spans="2:21" ht="13.5" customHeight="1" x14ac:dyDescent="0.3">
      <c r="B601" s="207"/>
      <c r="C601" s="207"/>
      <c r="D601" s="209"/>
      <c r="E601" s="207"/>
      <c r="F601" s="207"/>
      <c r="G601" s="207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</row>
    <row r="602" spans="2:21" ht="13.5" customHeight="1" x14ac:dyDescent="0.3">
      <c r="B602" s="207"/>
      <c r="C602" s="207"/>
      <c r="D602" s="209"/>
      <c r="E602" s="207"/>
      <c r="F602" s="207"/>
      <c r="G602" s="207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</row>
    <row r="603" spans="2:21" ht="13.5" customHeight="1" x14ac:dyDescent="0.3">
      <c r="B603" s="207"/>
      <c r="C603" s="207"/>
      <c r="D603" s="209"/>
      <c r="E603" s="207"/>
      <c r="F603" s="207"/>
      <c r="G603" s="207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</row>
    <row r="604" spans="2:21" ht="13.5" customHeight="1" x14ac:dyDescent="0.3">
      <c r="B604" s="207"/>
      <c r="C604" s="207"/>
      <c r="D604" s="209"/>
      <c r="E604" s="207"/>
      <c r="F604" s="207"/>
      <c r="G604" s="207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</row>
    <row r="605" spans="2:21" ht="13.5" customHeight="1" x14ac:dyDescent="0.3">
      <c r="B605" s="207"/>
      <c r="C605" s="207"/>
      <c r="D605" s="209"/>
      <c r="E605" s="207"/>
      <c r="F605" s="207"/>
      <c r="G605" s="207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</row>
    <row r="606" spans="2:21" ht="13.5" customHeight="1" x14ac:dyDescent="0.3">
      <c r="B606" s="207"/>
      <c r="C606" s="207"/>
      <c r="D606" s="209"/>
      <c r="E606" s="207"/>
      <c r="F606" s="207"/>
      <c r="G606" s="207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</row>
    <row r="607" spans="2:21" ht="13.5" customHeight="1" x14ac:dyDescent="0.3">
      <c r="B607" s="207"/>
      <c r="C607" s="207"/>
      <c r="D607" s="209"/>
      <c r="E607" s="207"/>
      <c r="F607" s="207"/>
      <c r="G607" s="207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</row>
    <row r="608" spans="2:21" ht="13.5" customHeight="1" x14ac:dyDescent="0.3">
      <c r="B608" s="207"/>
      <c r="C608" s="207"/>
      <c r="D608" s="209"/>
      <c r="E608" s="207"/>
      <c r="F608" s="207"/>
      <c r="G608" s="207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</row>
    <row r="609" spans="2:21" ht="13.5" customHeight="1" x14ac:dyDescent="0.3">
      <c r="B609" s="207"/>
      <c r="C609" s="207"/>
      <c r="D609" s="209"/>
      <c r="E609" s="207"/>
      <c r="F609" s="207"/>
      <c r="G609" s="207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</row>
    <row r="610" spans="2:21" ht="13.5" customHeight="1" x14ac:dyDescent="0.3">
      <c r="B610" s="207"/>
      <c r="C610" s="207"/>
      <c r="D610" s="209"/>
      <c r="E610" s="207"/>
      <c r="F610" s="207"/>
      <c r="G610" s="207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</row>
    <row r="611" spans="2:21" ht="13.5" customHeight="1" x14ac:dyDescent="0.3">
      <c r="B611" s="207"/>
      <c r="C611" s="207"/>
      <c r="D611" s="209"/>
      <c r="E611" s="207"/>
      <c r="F611" s="207"/>
      <c r="G611" s="207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</row>
    <row r="612" spans="2:21" ht="13.5" customHeight="1" x14ac:dyDescent="0.3">
      <c r="B612" s="207"/>
      <c r="C612" s="207"/>
      <c r="D612" s="209"/>
      <c r="E612" s="207"/>
      <c r="F612" s="207"/>
      <c r="G612" s="207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</row>
    <row r="613" spans="2:21" ht="13.5" customHeight="1" x14ac:dyDescent="0.3">
      <c r="B613" s="207"/>
      <c r="C613" s="207"/>
      <c r="D613" s="209"/>
      <c r="E613" s="207"/>
      <c r="F613" s="207"/>
      <c r="G613" s="207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</row>
    <row r="614" spans="2:21" ht="13.5" customHeight="1" x14ac:dyDescent="0.3">
      <c r="B614" s="207"/>
      <c r="C614" s="207"/>
      <c r="D614" s="209"/>
      <c r="E614" s="207"/>
      <c r="F614" s="207"/>
      <c r="G614" s="207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</row>
    <row r="615" spans="2:21" ht="13.5" customHeight="1" x14ac:dyDescent="0.3">
      <c r="B615" s="207"/>
      <c r="C615" s="207"/>
      <c r="D615" s="209"/>
      <c r="E615" s="207"/>
      <c r="F615" s="207"/>
      <c r="G615" s="207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</row>
    <row r="616" spans="2:21" ht="13.5" customHeight="1" x14ac:dyDescent="0.3">
      <c r="B616" s="207"/>
      <c r="C616" s="207"/>
      <c r="D616" s="209"/>
      <c r="E616" s="207"/>
      <c r="F616" s="207"/>
      <c r="G616" s="207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</row>
    <row r="617" spans="2:21" ht="13.5" customHeight="1" x14ac:dyDescent="0.3">
      <c r="B617" s="207"/>
      <c r="C617" s="207"/>
      <c r="D617" s="209"/>
      <c r="E617" s="207"/>
      <c r="F617" s="207"/>
      <c r="G617" s="207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</row>
    <row r="618" spans="2:21" ht="13.5" customHeight="1" x14ac:dyDescent="0.3">
      <c r="B618" s="207"/>
      <c r="C618" s="207"/>
      <c r="D618" s="209"/>
      <c r="E618" s="207"/>
      <c r="F618" s="207"/>
      <c r="G618" s="207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</row>
    <row r="619" spans="2:21" ht="13.5" customHeight="1" x14ac:dyDescent="0.3">
      <c r="B619" s="207"/>
      <c r="C619" s="207"/>
      <c r="D619" s="209"/>
      <c r="E619" s="207"/>
      <c r="F619" s="207"/>
      <c r="G619" s="207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</row>
    <row r="620" spans="2:21" ht="13.5" customHeight="1" x14ac:dyDescent="0.3">
      <c r="B620" s="207"/>
      <c r="C620" s="207"/>
      <c r="D620" s="209"/>
      <c r="E620" s="207"/>
      <c r="F620" s="207"/>
      <c r="G620" s="207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</row>
    <row r="621" spans="2:21" ht="13.5" customHeight="1" x14ac:dyDescent="0.3">
      <c r="B621" s="207"/>
      <c r="C621" s="207"/>
      <c r="D621" s="209"/>
      <c r="E621" s="207"/>
      <c r="F621" s="207"/>
      <c r="G621" s="207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</row>
    <row r="622" spans="2:21" ht="13.5" customHeight="1" x14ac:dyDescent="0.3">
      <c r="B622" s="207"/>
      <c r="C622" s="207"/>
      <c r="D622" s="209"/>
      <c r="E622" s="207"/>
      <c r="F622" s="207"/>
      <c r="G622" s="207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</row>
    <row r="623" spans="2:21" ht="13.5" customHeight="1" x14ac:dyDescent="0.3">
      <c r="B623" s="207"/>
      <c r="C623" s="207"/>
      <c r="D623" s="209"/>
      <c r="E623" s="207"/>
      <c r="F623" s="207"/>
      <c r="G623" s="207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</row>
    <row r="624" spans="2:21" ht="13.5" customHeight="1" x14ac:dyDescent="0.3">
      <c r="B624" s="207"/>
      <c r="C624" s="207"/>
      <c r="D624" s="209"/>
      <c r="E624" s="207"/>
      <c r="F624" s="207"/>
      <c r="G624" s="207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</row>
    <row r="625" spans="2:21" ht="13.5" customHeight="1" x14ac:dyDescent="0.3">
      <c r="B625" s="207"/>
      <c r="C625" s="207"/>
      <c r="D625" s="209"/>
      <c r="E625" s="207"/>
      <c r="F625" s="207"/>
      <c r="G625" s="207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</row>
    <row r="626" spans="2:21" ht="13.5" customHeight="1" x14ac:dyDescent="0.3">
      <c r="B626" s="207"/>
      <c r="C626" s="207"/>
      <c r="D626" s="209"/>
      <c r="E626" s="207"/>
      <c r="F626" s="207"/>
      <c r="G626" s="207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</row>
    <row r="627" spans="2:21" ht="13.5" customHeight="1" x14ac:dyDescent="0.3">
      <c r="B627" s="207"/>
      <c r="C627" s="207"/>
      <c r="D627" s="209"/>
      <c r="E627" s="207"/>
      <c r="F627" s="207"/>
      <c r="G627" s="207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</row>
    <row r="628" spans="2:21" ht="13.5" customHeight="1" x14ac:dyDescent="0.3">
      <c r="B628" s="207"/>
      <c r="C628" s="207"/>
      <c r="D628" s="209"/>
      <c r="E628" s="207"/>
      <c r="F628" s="207"/>
      <c r="G628" s="207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</row>
    <row r="629" spans="2:21" ht="13.5" customHeight="1" x14ac:dyDescent="0.3">
      <c r="B629" s="207"/>
      <c r="C629" s="207"/>
      <c r="D629" s="209"/>
      <c r="E629" s="207"/>
      <c r="F629" s="207"/>
      <c r="G629" s="207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</row>
    <row r="630" spans="2:21" ht="13.5" customHeight="1" x14ac:dyDescent="0.3">
      <c r="B630" s="207"/>
      <c r="C630" s="207"/>
      <c r="D630" s="209"/>
      <c r="E630" s="207"/>
      <c r="F630" s="207"/>
      <c r="G630" s="207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</row>
    <row r="631" spans="2:21" ht="13.5" customHeight="1" x14ac:dyDescent="0.3">
      <c r="B631" s="207"/>
      <c r="C631" s="207"/>
      <c r="D631" s="209"/>
      <c r="E631" s="207"/>
      <c r="F631" s="207"/>
      <c r="G631" s="207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</row>
    <row r="632" spans="2:21" ht="13.5" customHeight="1" x14ac:dyDescent="0.3">
      <c r="B632" s="207"/>
      <c r="C632" s="207"/>
      <c r="D632" s="209"/>
      <c r="E632" s="207"/>
      <c r="F632" s="207"/>
      <c r="G632" s="207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</row>
    <row r="633" spans="2:21" ht="13.5" customHeight="1" x14ac:dyDescent="0.3">
      <c r="B633" s="207"/>
      <c r="C633" s="207"/>
      <c r="D633" s="209"/>
      <c r="E633" s="207"/>
      <c r="F633" s="207"/>
      <c r="G633" s="207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</row>
    <row r="634" spans="2:21" ht="13.5" customHeight="1" x14ac:dyDescent="0.3">
      <c r="B634" s="207"/>
      <c r="C634" s="207"/>
      <c r="D634" s="209"/>
      <c r="E634" s="207"/>
      <c r="F634" s="207"/>
      <c r="G634" s="207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</row>
    <row r="635" spans="2:21" ht="13.5" customHeight="1" x14ac:dyDescent="0.3">
      <c r="B635" s="207"/>
      <c r="C635" s="207"/>
      <c r="D635" s="209"/>
      <c r="E635" s="207"/>
      <c r="F635" s="207"/>
      <c r="G635" s="207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</row>
    <row r="636" spans="2:21" ht="13.5" customHeight="1" x14ac:dyDescent="0.3">
      <c r="B636" s="207"/>
      <c r="C636" s="207"/>
      <c r="D636" s="209"/>
      <c r="E636" s="207"/>
      <c r="F636" s="207"/>
      <c r="G636" s="207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</row>
    <row r="637" spans="2:21" ht="13.5" customHeight="1" x14ac:dyDescent="0.3">
      <c r="B637" s="207"/>
      <c r="C637" s="207"/>
      <c r="D637" s="209"/>
      <c r="E637" s="207"/>
      <c r="F637" s="207"/>
      <c r="G637" s="207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</row>
    <row r="638" spans="2:21" ht="13.5" customHeight="1" x14ac:dyDescent="0.3">
      <c r="B638" s="207"/>
      <c r="C638" s="207"/>
      <c r="D638" s="209"/>
      <c r="E638" s="207"/>
      <c r="F638" s="207"/>
      <c r="G638" s="207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</row>
    <row r="639" spans="2:21" ht="13.5" customHeight="1" x14ac:dyDescent="0.3">
      <c r="B639" s="207"/>
      <c r="C639" s="207"/>
      <c r="D639" s="209"/>
      <c r="E639" s="207"/>
      <c r="F639" s="207"/>
      <c r="G639" s="207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</row>
    <row r="640" spans="2:21" ht="13.5" customHeight="1" x14ac:dyDescent="0.3">
      <c r="B640" s="207"/>
      <c r="C640" s="207"/>
      <c r="D640" s="209"/>
      <c r="E640" s="207"/>
      <c r="F640" s="207"/>
      <c r="G640" s="207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</row>
    <row r="641" spans="2:21" ht="13.5" customHeight="1" x14ac:dyDescent="0.3">
      <c r="B641" s="207"/>
      <c r="C641" s="207"/>
      <c r="D641" s="209"/>
      <c r="E641" s="207"/>
      <c r="F641" s="207"/>
      <c r="G641" s="207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</row>
    <row r="642" spans="2:21" ht="13.5" customHeight="1" x14ac:dyDescent="0.3">
      <c r="B642" s="207"/>
      <c r="C642" s="207"/>
      <c r="D642" s="209"/>
      <c r="E642" s="207"/>
      <c r="F642" s="207"/>
      <c r="G642" s="207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</row>
    <row r="643" spans="2:21" ht="13.5" customHeight="1" x14ac:dyDescent="0.3">
      <c r="B643" s="207"/>
      <c r="C643" s="207"/>
      <c r="D643" s="209"/>
      <c r="E643" s="207"/>
      <c r="F643" s="207"/>
      <c r="G643" s="207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</row>
    <row r="644" spans="2:21" ht="13.5" customHeight="1" x14ac:dyDescent="0.3">
      <c r="B644" s="207"/>
      <c r="C644" s="207"/>
      <c r="D644" s="209"/>
      <c r="E644" s="207"/>
      <c r="F644" s="207"/>
      <c r="G644" s="207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</row>
    <row r="645" spans="2:21" ht="13.5" customHeight="1" x14ac:dyDescent="0.3">
      <c r="B645" s="207"/>
      <c r="C645" s="207"/>
      <c r="D645" s="209"/>
      <c r="E645" s="207"/>
      <c r="F645" s="207"/>
      <c r="G645" s="207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</row>
    <row r="646" spans="2:21" ht="13.5" customHeight="1" x14ac:dyDescent="0.3">
      <c r="B646" s="207"/>
      <c r="C646" s="207"/>
      <c r="D646" s="209"/>
      <c r="E646" s="207"/>
      <c r="F646" s="207"/>
      <c r="G646" s="207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</row>
    <row r="647" spans="2:21" ht="13.5" customHeight="1" x14ac:dyDescent="0.3">
      <c r="B647" s="207"/>
      <c r="C647" s="207"/>
      <c r="D647" s="209"/>
      <c r="E647" s="207"/>
      <c r="F647" s="207"/>
      <c r="G647" s="207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</row>
    <row r="648" spans="2:21" ht="13.5" customHeight="1" x14ac:dyDescent="0.3">
      <c r="B648" s="207"/>
      <c r="C648" s="207"/>
      <c r="D648" s="209"/>
      <c r="E648" s="207"/>
      <c r="F648" s="207"/>
      <c r="G648" s="207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</row>
    <row r="649" spans="2:21" ht="13.5" customHeight="1" x14ac:dyDescent="0.3">
      <c r="B649" s="207"/>
      <c r="C649" s="207"/>
      <c r="D649" s="209"/>
      <c r="E649" s="207"/>
      <c r="F649" s="207"/>
      <c r="G649" s="207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</row>
    <row r="650" spans="2:21" ht="13.5" customHeight="1" x14ac:dyDescent="0.3">
      <c r="B650" s="207"/>
      <c r="C650" s="207"/>
      <c r="D650" s="209"/>
      <c r="E650" s="207"/>
      <c r="F650" s="207"/>
      <c r="G650" s="207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</row>
    <row r="651" spans="2:21" ht="13.5" customHeight="1" x14ac:dyDescent="0.3">
      <c r="B651" s="207"/>
      <c r="C651" s="207"/>
      <c r="D651" s="209"/>
      <c r="E651" s="207"/>
      <c r="F651" s="207"/>
      <c r="G651" s="207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</row>
    <row r="652" spans="2:21" ht="13.5" customHeight="1" x14ac:dyDescent="0.3">
      <c r="B652" s="207"/>
      <c r="C652" s="207"/>
      <c r="D652" s="209"/>
      <c r="E652" s="207"/>
      <c r="F652" s="207"/>
      <c r="G652" s="207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</row>
    <row r="653" spans="2:21" ht="13.5" customHeight="1" x14ac:dyDescent="0.3">
      <c r="B653" s="207"/>
      <c r="C653" s="207"/>
      <c r="D653" s="209"/>
      <c r="E653" s="207"/>
      <c r="F653" s="207"/>
      <c r="G653" s="207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</row>
    <row r="654" spans="2:21" ht="13.5" customHeight="1" x14ac:dyDescent="0.3">
      <c r="B654" s="207"/>
      <c r="C654" s="207"/>
      <c r="D654" s="209"/>
      <c r="E654" s="207"/>
      <c r="F654" s="207"/>
      <c r="G654" s="207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</row>
    <row r="655" spans="2:21" ht="13.5" customHeight="1" x14ac:dyDescent="0.3">
      <c r="B655" s="207"/>
      <c r="C655" s="207"/>
      <c r="D655" s="209"/>
      <c r="E655" s="207"/>
      <c r="F655" s="207"/>
      <c r="G655" s="207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</row>
    <row r="656" spans="2:21" ht="13.5" customHeight="1" x14ac:dyDescent="0.3">
      <c r="B656" s="207"/>
      <c r="C656" s="207"/>
      <c r="D656" s="209"/>
      <c r="E656" s="207"/>
      <c r="F656" s="207"/>
      <c r="G656" s="207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</row>
    <row r="657" spans="2:21" ht="13.5" customHeight="1" x14ac:dyDescent="0.3">
      <c r="B657" s="207"/>
      <c r="C657" s="207"/>
      <c r="D657" s="209"/>
      <c r="E657" s="207"/>
      <c r="F657" s="207"/>
      <c r="G657" s="207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</row>
    <row r="658" spans="2:21" ht="13.5" customHeight="1" x14ac:dyDescent="0.3">
      <c r="B658" s="207"/>
      <c r="C658" s="207"/>
      <c r="D658" s="209"/>
      <c r="E658" s="207"/>
      <c r="F658" s="207"/>
      <c r="G658" s="207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</row>
    <row r="659" spans="2:21" ht="13.5" customHeight="1" x14ac:dyDescent="0.3">
      <c r="B659" s="207"/>
      <c r="C659" s="207"/>
      <c r="D659" s="209"/>
      <c r="E659" s="207"/>
      <c r="F659" s="207"/>
      <c r="G659" s="207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</row>
    <row r="660" spans="2:21" ht="13.5" customHeight="1" x14ac:dyDescent="0.3">
      <c r="B660" s="207"/>
      <c r="C660" s="207"/>
      <c r="D660" s="209"/>
      <c r="E660" s="207"/>
      <c r="F660" s="207"/>
      <c r="G660" s="207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</row>
    <row r="661" spans="2:21" ht="13.5" customHeight="1" x14ac:dyDescent="0.3">
      <c r="B661" s="207"/>
      <c r="C661" s="207"/>
      <c r="D661" s="209"/>
      <c r="E661" s="207"/>
      <c r="F661" s="207"/>
      <c r="G661" s="207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</row>
    <row r="662" spans="2:21" ht="13.5" customHeight="1" x14ac:dyDescent="0.3">
      <c r="B662" s="207"/>
      <c r="C662" s="207"/>
      <c r="D662" s="209"/>
      <c r="E662" s="207"/>
      <c r="F662" s="207"/>
      <c r="G662" s="207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</row>
    <row r="663" spans="2:21" ht="13.5" customHeight="1" x14ac:dyDescent="0.3">
      <c r="B663" s="207"/>
      <c r="C663" s="207"/>
      <c r="D663" s="209"/>
      <c r="E663" s="207"/>
      <c r="F663" s="207"/>
      <c r="G663" s="207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</row>
    <row r="664" spans="2:21" ht="13.5" customHeight="1" x14ac:dyDescent="0.3">
      <c r="B664" s="207"/>
      <c r="C664" s="207"/>
      <c r="D664" s="209"/>
      <c r="E664" s="207"/>
      <c r="F664" s="207"/>
      <c r="G664" s="207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</row>
    <row r="665" spans="2:21" ht="13.5" customHeight="1" x14ac:dyDescent="0.3">
      <c r="B665" s="207"/>
      <c r="C665" s="207"/>
      <c r="D665" s="209"/>
      <c r="E665" s="207"/>
      <c r="F665" s="207"/>
      <c r="G665" s="207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</row>
    <row r="666" spans="2:21" ht="13.5" customHeight="1" x14ac:dyDescent="0.3">
      <c r="B666" s="207"/>
      <c r="C666" s="207"/>
      <c r="D666" s="209"/>
      <c r="E666" s="207"/>
      <c r="F666" s="207"/>
      <c r="G666" s="207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</row>
    <row r="667" spans="2:21" ht="13.5" customHeight="1" x14ac:dyDescent="0.3">
      <c r="B667" s="207"/>
      <c r="C667" s="207"/>
      <c r="D667" s="209"/>
      <c r="E667" s="207"/>
      <c r="F667" s="207"/>
      <c r="G667" s="207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</row>
    <row r="668" spans="2:21" ht="13.5" customHeight="1" x14ac:dyDescent="0.3">
      <c r="B668" s="207"/>
      <c r="C668" s="207"/>
      <c r="D668" s="209"/>
      <c r="E668" s="207"/>
      <c r="F668" s="207"/>
      <c r="G668" s="207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</row>
    <row r="669" spans="2:21" ht="13.5" customHeight="1" x14ac:dyDescent="0.3">
      <c r="B669" s="207"/>
      <c r="C669" s="207"/>
      <c r="D669" s="209"/>
      <c r="E669" s="207"/>
      <c r="F669" s="207"/>
      <c r="G669" s="207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</row>
    <row r="670" spans="2:21" ht="13.5" customHeight="1" x14ac:dyDescent="0.3">
      <c r="B670" s="207"/>
      <c r="C670" s="207"/>
      <c r="D670" s="209"/>
      <c r="E670" s="207"/>
      <c r="F670" s="207"/>
      <c r="G670" s="207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</row>
    <row r="671" spans="2:21" ht="13.5" customHeight="1" x14ac:dyDescent="0.3">
      <c r="B671" s="207"/>
      <c r="C671" s="207"/>
      <c r="D671" s="209"/>
      <c r="E671" s="207"/>
      <c r="F671" s="207"/>
      <c r="G671" s="207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</row>
    <row r="672" spans="2:21" ht="13.5" customHeight="1" x14ac:dyDescent="0.3">
      <c r="B672" s="207"/>
      <c r="C672" s="207"/>
      <c r="D672" s="209"/>
      <c r="E672" s="207"/>
      <c r="F672" s="207"/>
      <c r="G672" s="207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</row>
    <row r="673" spans="2:21" ht="13.5" customHeight="1" x14ac:dyDescent="0.3">
      <c r="B673" s="207"/>
      <c r="C673" s="207"/>
      <c r="D673" s="209"/>
      <c r="E673" s="207"/>
      <c r="F673" s="207"/>
      <c r="G673" s="207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</row>
    <row r="674" spans="2:21" ht="13.5" customHeight="1" x14ac:dyDescent="0.3">
      <c r="B674" s="207"/>
      <c r="C674" s="207"/>
      <c r="D674" s="209"/>
      <c r="E674" s="207"/>
      <c r="F674" s="207"/>
      <c r="G674" s="207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</row>
    <row r="675" spans="2:21" ht="13.5" customHeight="1" x14ac:dyDescent="0.3">
      <c r="B675" s="207"/>
      <c r="C675" s="207"/>
      <c r="D675" s="209"/>
      <c r="E675" s="207"/>
      <c r="F675" s="207"/>
      <c r="G675" s="207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</row>
    <row r="676" spans="2:21" ht="13.5" customHeight="1" x14ac:dyDescent="0.3">
      <c r="B676" s="207"/>
      <c r="C676" s="207"/>
      <c r="D676" s="209"/>
      <c r="E676" s="207"/>
      <c r="F676" s="207"/>
      <c r="G676" s="207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</row>
    <row r="677" spans="2:21" ht="13.5" customHeight="1" x14ac:dyDescent="0.3">
      <c r="B677" s="207"/>
      <c r="C677" s="207"/>
      <c r="D677" s="209"/>
      <c r="E677" s="207"/>
      <c r="F677" s="207"/>
      <c r="G677" s="207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</row>
    <row r="678" spans="2:21" ht="13.5" customHeight="1" x14ac:dyDescent="0.3">
      <c r="B678" s="207"/>
      <c r="C678" s="207"/>
      <c r="D678" s="209"/>
      <c r="E678" s="207"/>
      <c r="F678" s="207"/>
      <c r="G678" s="207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</row>
    <row r="679" spans="2:21" ht="13.5" customHeight="1" x14ac:dyDescent="0.3">
      <c r="B679" s="207"/>
      <c r="C679" s="207"/>
      <c r="D679" s="209"/>
      <c r="E679" s="207"/>
      <c r="F679" s="207"/>
      <c r="G679" s="207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</row>
    <row r="680" spans="2:21" ht="13.5" customHeight="1" x14ac:dyDescent="0.3">
      <c r="B680" s="207"/>
      <c r="C680" s="207"/>
      <c r="D680" s="209"/>
      <c r="E680" s="207"/>
      <c r="F680" s="207"/>
      <c r="G680" s="207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</row>
    <row r="681" spans="2:21" ht="13.5" customHeight="1" x14ac:dyDescent="0.3">
      <c r="B681" s="207"/>
      <c r="C681" s="207"/>
      <c r="D681" s="209"/>
      <c r="E681" s="207"/>
      <c r="F681" s="207"/>
      <c r="G681" s="207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</row>
    <row r="682" spans="2:21" ht="13.5" customHeight="1" x14ac:dyDescent="0.3">
      <c r="B682" s="207"/>
      <c r="C682" s="207"/>
      <c r="D682" s="209"/>
      <c r="E682" s="207"/>
      <c r="F682" s="207"/>
      <c r="G682" s="207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</row>
    <row r="683" spans="2:21" ht="13.5" customHeight="1" x14ac:dyDescent="0.3">
      <c r="B683" s="207"/>
      <c r="C683" s="207"/>
      <c r="D683" s="209"/>
      <c r="E683" s="207"/>
      <c r="F683" s="207"/>
      <c r="G683" s="207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</row>
    <row r="684" spans="2:21" ht="13.5" customHeight="1" x14ac:dyDescent="0.3">
      <c r="B684" s="207"/>
      <c r="C684" s="207"/>
      <c r="D684" s="209"/>
      <c r="E684" s="207"/>
      <c r="F684" s="207"/>
      <c r="G684" s="207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</row>
    <row r="685" spans="2:21" ht="13.5" customHeight="1" x14ac:dyDescent="0.3">
      <c r="B685" s="207"/>
      <c r="C685" s="207"/>
      <c r="D685" s="209"/>
      <c r="E685" s="207"/>
      <c r="F685" s="207"/>
      <c r="G685" s="207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</row>
    <row r="686" spans="2:21" ht="13.5" customHeight="1" x14ac:dyDescent="0.3">
      <c r="B686" s="207"/>
      <c r="C686" s="207"/>
      <c r="D686" s="209"/>
      <c r="E686" s="207"/>
      <c r="F686" s="207"/>
      <c r="G686" s="207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</row>
    <row r="687" spans="2:21" ht="13.5" customHeight="1" x14ac:dyDescent="0.3">
      <c r="B687" s="207"/>
      <c r="C687" s="207"/>
      <c r="D687" s="209"/>
      <c r="E687" s="207"/>
      <c r="F687" s="207"/>
      <c r="G687" s="207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</row>
    <row r="688" spans="2:21" ht="13.5" customHeight="1" x14ac:dyDescent="0.3">
      <c r="B688" s="207"/>
      <c r="C688" s="207"/>
      <c r="D688" s="209"/>
      <c r="E688" s="207"/>
      <c r="F688" s="207"/>
      <c r="G688" s="207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</row>
    <row r="689" spans="2:21" ht="13.5" customHeight="1" x14ac:dyDescent="0.3">
      <c r="B689" s="207"/>
      <c r="C689" s="207"/>
      <c r="D689" s="209"/>
      <c r="E689" s="207"/>
      <c r="F689" s="207"/>
      <c r="G689" s="207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</row>
    <row r="690" spans="2:21" ht="13.5" customHeight="1" x14ac:dyDescent="0.3">
      <c r="B690" s="207"/>
      <c r="C690" s="207"/>
      <c r="D690" s="209"/>
      <c r="E690" s="207"/>
      <c r="F690" s="207"/>
      <c r="G690" s="207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</row>
    <row r="691" spans="2:21" ht="13.5" customHeight="1" x14ac:dyDescent="0.3">
      <c r="B691" s="207"/>
      <c r="C691" s="207"/>
      <c r="D691" s="209"/>
      <c r="E691" s="207"/>
      <c r="F691" s="207"/>
      <c r="G691" s="207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</row>
    <row r="692" spans="2:21" ht="13.5" customHeight="1" x14ac:dyDescent="0.3">
      <c r="B692" s="207"/>
      <c r="C692" s="207"/>
      <c r="D692" s="209"/>
      <c r="E692" s="207"/>
      <c r="F692" s="207"/>
      <c r="G692" s="207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</row>
    <row r="693" spans="2:21" ht="13.5" customHeight="1" x14ac:dyDescent="0.3">
      <c r="B693" s="207"/>
      <c r="C693" s="207"/>
      <c r="D693" s="209"/>
      <c r="E693" s="207"/>
      <c r="F693" s="207"/>
      <c r="G693" s="207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</row>
    <row r="694" spans="2:21" ht="13.5" customHeight="1" x14ac:dyDescent="0.3">
      <c r="B694" s="207"/>
      <c r="C694" s="207"/>
      <c r="D694" s="209"/>
      <c r="E694" s="207"/>
      <c r="F694" s="207"/>
      <c r="G694" s="207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</row>
    <row r="695" spans="2:21" ht="13.5" customHeight="1" x14ac:dyDescent="0.3">
      <c r="B695" s="207"/>
      <c r="C695" s="207"/>
      <c r="D695" s="209"/>
      <c r="E695" s="207"/>
      <c r="F695" s="207"/>
      <c r="G695" s="207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</row>
    <row r="696" spans="2:21" ht="13.5" customHeight="1" x14ac:dyDescent="0.3">
      <c r="B696" s="207"/>
      <c r="C696" s="207"/>
      <c r="D696" s="209"/>
      <c r="E696" s="207"/>
      <c r="F696" s="207"/>
      <c r="G696" s="207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</row>
    <row r="697" spans="2:21" ht="13.5" customHeight="1" x14ac:dyDescent="0.3">
      <c r="B697" s="207"/>
      <c r="C697" s="207"/>
      <c r="D697" s="209"/>
      <c r="E697" s="207"/>
      <c r="F697" s="207"/>
      <c r="G697" s="207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</row>
    <row r="698" spans="2:21" ht="13.5" customHeight="1" x14ac:dyDescent="0.3">
      <c r="B698" s="207"/>
      <c r="C698" s="207"/>
      <c r="D698" s="209"/>
      <c r="E698" s="207"/>
      <c r="F698" s="207"/>
      <c r="G698" s="207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</row>
    <row r="699" spans="2:21" ht="13.5" customHeight="1" x14ac:dyDescent="0.3">
      <c r="B699" s="207"/>
      <c r="C699" s="207"/>
      <c r="D699" s="209"/>
      <c r="E699" s="207"/>
      <c r="F699" s="207"/>
      <c r="G699" s="207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</row>
    <row r="700" spans="2:21" ht="13.5" customHeight="1" x14ac:dyDescent="0.3">
      <c r="B700" s="207"/>
      <c r="C700" s="207"/>
      <c r="D700" s="209"/>
      <c r="E700" s="207"/>
      <c r="F700" s="207"/>
      <c r="G700" s="207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</row>
    <row r="701" spans="2:21" ht="13.5" customHeight="1" x14ac:dyDescent="0.3">
      <c r="B701" s="207"/>
      <c r="C701" s="207"/>
      <c r="D701" s="209"/>
      <c r="E701" s="207"/>
      <c r="F701" s="207"/>
      <c r="G701" s="207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</row>
    <row r="702" spans="2:21" ht="13.5" customHeight="1" x14ac:dyDescent="0.3">
      <c r="B702" s="207"/>
      <c r="C702" s="207"/>
      <c r="D702" s="209"/>
      <c r="E702" s="207"/>
      <c r="F702" s="207"/>
      <c r="G702" s="207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</row>
    <row r="703" spans="2:21" ht="13.5" customHeight="1" x14ac:dyDescent="0.3">
      <c r="B703" s="207"/>
      <c r="C703" s="207"/>
      <c r="D703" s="209"/>
      <c r="E703" s="207"/>
      <c r="F703" s="207"/>
      <c r="G703" s="207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</row>
    <row r="704" spans="2:21" ht="13.5" customHeight="1" x14ac:dyDescent="0.3">
      <c r="B704" s="207"/>
      <c r="C704" s="207"/>
      <c r="D704" s="209"/>
      <c r="E704" s="207"/>
      <c r="F704" s="207"/>
      <c r="G704" s="207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</row>
    <row r="705" spans="2:21" ht="13.5" customHeight="1" x14ac:dyDescent="0.3">
      <c r="B705" s="207"/>
      <c r="C705" s="207"/>
      <c r="D705" s="209"/>
      <c r="E705" s="207"/>
      <c r="F705" s="207"/>
      <c r="G705" s="207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</row>
    <row r="706" spans="2:21" ht="13.5" customHeight="1" x14ac:dyDescent="0.3">
      <c r="B706" s="207"/>
      <c r="C706" s="207"/>
      <c r="D706" s="209"/>
      <c r="E706" s="207"/>
      <c r="F706" s="207"/>
      <c r="G706" s="207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</row>
    <row r="707" spans="2:21" ht="13.5" customHeight="1" x14ac:dyDescent="0.3">
      <c r="B707" s="207"/>
      <c r="C707" s="207"/>
      <c r="D707" s="209"/>
      <c r="E707" s="207"/>
      <c r="F707" s="207"/>
      <c r="G707" s="207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</row>
    <row r="708" spans="2:21" ht="13.5" customHeight="1" x14ac:dyDescent="0.3">
      <c r="B708" s="207"/>
      <c r="C708" s="207"/>
      <c r="D708" s="209"/>
      <c r="E708" s="207"/>
      <c r="F708" s="207"/>
      <c r="G708" s="207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</row>
    <row r="709" spans="2:21" ht="13.5" customHeight="1" x14ac:dyDescent="0.3">
      <c r="B709" s="207"/>
      <c r="C709" s="207"/>
      <c r="D709" s="209"/>
      <c r="E709" s="207"/>
      <c r="F709" s="207"/>
      <c r="G709" s="207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</row>
    <row r="710" spans="2:21" ht="13.5" customHeight="1" x14ac:dyDescent="0.3">
      <c r="B710" s="207"/>
      <c r="C710" s="207"/>
      <c r="D710" s="209"/>
      <c r="E710" s="207"/>
      <c r="F710" s="207"/>
      <c r="G710" s="207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</row>
    <row r="711" spans="2:21" ht="13.5" customHeight="1" x14ac:dyDescent="0.3">
      <c r="B711" s="207"/>
      <c r="C711" s="207"/>
      <c r="D711" s="209"/>
      <c r="E711" s="207"/>
      <c r="F711" s="207"/>
      <c r="G711" s="207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</row>
    <row r="712" spans="2:21" ht="13.5" customHeight="1" x14ac:dyDescent="0.3">
      <c r="B712" s="207"/>
      <c r="C712" s="207"/>
      <c r="D712" s="209"/>
      <c r="E712" s="207"/>
      <c r="F712" s="207"/>
      <c r="G712" s="207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</row>
    <row r="713" spans="2:21" ht="13.5" customHeight="1" x14ac:dyDescent="0.3">
      <c r="B713" s="207"/>
      <c r="C713" s="207"/>
      <c r="D713" s="209"/>
      <c r="E713" s="207"/>
      <c r="F713" s="207"/>
      <c r="G713" s="207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</row>
    <row r="714" spans="2:21" ht="13.5" customHeight="1" x14ac:dyDescent="0.3">
      <c r="B714" s="207"/>
      <c r="C714" s="207"/>
      <c r="D714" s="209"/>
      <c r="E714" s="207"/>
      <c r="F714" s="207"/>
      <c r="G714" s="207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</row>
    <row r="715" spans="2:21" ht="13.5" customHeight="1" x14ac:dyDescent="0.3">
      <c r="B715" s="207"/>
      <c r="C715" s="207"/>
      <c r="D715" s="209"/>
      <c r="E715" s="207"/>
      <c r="F715" s="207"/>
      <c r="G715" s="207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</row>
    <row r="716" spans="2:21" ht="13.5" customHeight="1" x14ac:dyDescent="0.3">
      <c r="B716" s="207"/>
      <c r="C716" s="207"/>
      <c r="D716" s="209"/>
      <c r="E716" s="207"/>
      <c r="F716" s="207"/>
      <c r="G716" s="207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</row>
    <row r="717" spans="2:21" ht="13.5" customHeight="1" x14ac:dyDescent="0.3">
      <c r="B717" s="207"/>
      <c r="C717" s="207"/>
      <c r="D717" s="209"/>
      <c r="E717" s="207"/>
      <c r="F717" s="207"/>
      <c r="G717" s="207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</row>
    <row r="718" spans="2:21" ht="13.5" customHeight="1" x14ac:dyDescent="0.3">
      <c r="B718" s="207"/>
      <c r="C718" s="207"/>
      <c r="D718" s="209"/>
      <c r="E718" s="207"/>
      <c r="F718" s="207"/>
      <c r="G718" s="207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</row>
    <row r="719" spans="2:21" ht="13.5" customHeight="1" x14ac:dyDescent="0.3">
      <c r="B719" s="207"/>
      <c r="C719" s="207"/>
      <c r="D719" s="209"/>
      <c r="E719" s="207"/>
      <c r="F719" s="207"/>
      <c r="G719" s="207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</row>
    <row r="720" spans="2:21" ht="13.5" customHeight="1" x14ac:dyDescent="0.3">
      <c r="B720" s="207"/>
      <c r="C720" s="207"/>
      <c r="D720" s="209"/>
      <c r="E720" s="207"/>
      <c r="F720" s="207"/>
      <c r="G720" s="207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</row>
    <row r="721" spans="2:21" ht="13.5" customHeight="1" x14ac:dyDescent="0.3">
      <c r="B721" s="207"/>
      <c r="C721" s="207"/>
      <c r="D721" s="209"/>
      <c r="E721" s="207"/>
      <c r="F721" s="207"/>
      <c r="G721" s="207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</row>
    <row r="722" spans="2:21" ht="13.5" customHeight="1" x14ac:dyDescent="0.3">
      <c r="B722" s="207"/>
      <c r="C722" s="207"/>
      <c r="D722" s="209"/>
      <c r="E722" s="207"/>
      <c r="F722" s="207"/>
      <c r="G722" s="207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</row>
    <row r="723" spans="2:21" ht="13.5" customHeight="1" x14ac:dyDescent="0.3">
      <c r="B723" s="207"/>
      <c r="C723" s="207"/>
      <c r="D723" s="209"/>
      <c r="E723" s="207"/>
      <c r="F723" s="207"/>
      <c r="G723" s="207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</row>
    <row r="724" spans="2:21" ht="13.5" customHeight="1" x14ac:dyDescent="0.3">
      <c r="B724" s="207"/>
      <c r="C724" s="207"/>
      <c r="D724" s="209"/>
      <c r="E724" s="207"/>
      <c r="F724" s="207"/>
      <c r="G724" s="207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</row>
    <row r="725" spans="2:21" ht="13.5" customHeight="1" x14ac:dyDescent="0.3">
      <c r="B725" s="207"/>
      <c r="C725" s="207"/>
      <c r="D725" s="209"/>
      <c r="E725" s="207"/>
      <c r="F725" s="207"/>
      <c r="G725" s="207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</row>
    <row r="726" spans="2:21" ht="13.5" customHeight="1" x14ac:dyDescent="0.3">
      <c r="B726" s="207"/>
      <c r="C726" s="207"/>
      <c r="D726" s="209"/>
      <c r="E726" s="207"/>
      <c r="F726" s="207"/>
      <c r="G726" s="207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</row>
    <row r="727" spans="2:21" ht="13.5" customHeight="1" x14ac:dyDescent="0.3">
      <c r="B727" s="207"/>
      <c r="C727" s="207"/>
      <c r="D727" s="209"/>
      <c r="E727" s="207"/>
      <c r="F727" s="207"/>
      <c r="G727" s="207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</row>
    <row r="728" spans="2:21" ht="13.5" customHeight="1" x14ac:dyDescent="0.3">
      <c r="B728" s="207"/>
      <c r="C728" s="207"/>
      <c r="D728" s="209"/>
      <c r="E728" s="207"/>
      <c r="F728" s="207"/>
      <c r="G728" s="207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</row>
    <row r="729" spans="2:21" ht="13.5" customHeight="1" x14ac:dyDescent="0.3">
      <c r="B729" s="207"/>
      <c r="C729" s="207"/>
      <c r="D729" s="209"/>
      <c r="E729" s="207"/>
      <c r="F729" s="207"/>
      <c r="G729" s="207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</row>
    <row r="730" spans="2:21" ht="13.5" customHeight="1" x14ac:dyDescent="0.3">
      <c r="B730" s="207"/>
      <c r="C730" s="207"/>
      <c r="D730" s="209"/>
      <c r="E730" s="207"/>
      <c r="F730" s="207"/>
      <c r="G730" s="207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</row>
    <row r="731" spans="2:21" ht="13.5" customHeight="1" x14ac:dyDescent="0.3">
      <c r="B731" s="207"/>
      <c r="C731" s="207"/>
      <c r="D731" s="209"/>
      <c r="E731" s="207"/>
      <c r="F731" s="207"/>
      <c r="G731" s="207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</row>
    <row r="732" spans="2:21" ht="13.5" customHeight="1" x14ac:dyDescent="0.3">
      <c r="B732" s="207"/>
      <c r="C732" s="207"/>
      <c r="D732" s="209"/>
      <c r="E732" s="207"/>
      <c r="F732" s="207"/>
      <c r="G732" s="207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</row>
    <row r="733" spans="2:21" ht="13.5" customHeight="1" x14ac:dyDescent="0.3">
      <c r="B733" s="207"/>
      <c r="C733" s="207"/>
      <c r="D733" s="209"/>
      <c r="E733" s="207"/>
      <c r="F733" s="207"/>
      <c r="G733" s="207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</row>
    <row r="734" spans="2:21" ht="13.5" customHeight="1" x14ac:dyDescent="0.3">
      <c r="B734" s="207"/>
      <c r="C734" s="207"/>
      <c r="D734" s="209"/>
      <c r="E734" s="207"/>
      <c r="F734" s="207"/>
      <c r="G734" s="207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</row>
    <row r="735" spans="2:21" ht="13.5" customHeight="1" x14ac:dyDescent="0.3">
      <c r="B735" s="207"/>
      <c r="C735" s="207"/>
      <c r="D735" s="209"/>
      <c r="E735" s="207"/>
      <c r="F735" s="207"/>
      <c r="G735" s="207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</row>
    <row r="736" spans="2:21" ht="13.5" customHeight="1" x14ac:dyDescent="0.3">
      <c r="B736" s="207"/>
      <c r="C736" s="207"/>
      <c r="D736" s="209"/>
      <c r="E736" s="207"/>
      <c r="F736" s="207"/>
      <c r="G736" s="207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</row>
    <row r="737" spans="2:21" ht="13.5" customHeight="1" x14ac:dyDescent="0.3">
      <c r="B737" s="207"/>
      <c r="C737" s="207"/>
      <c r="D737" s="209"/>
      <c r="E737" s="207"/>
      <c r="F737" s="207"/>
      <c r="G737" s="207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</row>
    <row r="738" spans="2:21" ht="13.5" customHeight="1" x14ac:dyDescent="0.3">
      <c r="B738" s="207"/>
      <c r="C738" s="207"/>
      <c r="D738" s="209"/>
      <c r="E738" s="207"/>
      <c r="F738" s="207"/>
      <c r="G738" s="207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</row>
    <row r="739" spans="2:21" ht="13.5" customHeight="1" x14ac:dyDescent="0.3">
      <c r="B739" s="207"/>
      <c r="C739" s="207"/>
      <c r="D739" s="209"/>
      <c r="E739" s="207"/>
      <c r="F739" s="207"/>
      <c r="G739" s="207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</row>
    <row r="740" spans="2:21" ht="13.5" customHeight="1" x14ac:dyDescent="0.3">
      <c r="B740" s="207"/>
      <c r="C740" s="207"/>
      <c r="D740" s="209"/>
      <c r="E740" s="207"/>
      <c r="F740" s="207"/>
      <c r="G740" s="207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</row>
    <row r="741" spans="2:21" ht="13.5" customHeight="1" x14ac:dyDescent="0.3">
      <c r="B741" s="207"/>
      <c r="C741" s="207"/>
      <c r="D741" s="209"/>
      <c r="E741" s="207"/>
      <c r="F741" s="207"/>
      <c r="G741" s="207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</row>
    <row r="742" spans="2:21" ht="13.5" customHeight="1" x14ac:dyDescent="0.3">
      <c r="B742" s="207"/>
      <c r="C742" s="207"/>
      <c r="D742" s="209"/>
      <c r="E742" s="207"/>
      <c r="F742" s="207"/>
      <c r="G742" s="207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</row>
    <row r="743" spans="2:21" ht="13.5" customHeight="1" x14ac:dyDescent="0.3">
      <c r="B743" s="207"/>
      <c r="C743" s="207"/>
      <c r="D743" s="209"/>
      <c r="E743" s="207"/>
      <c r="F743" s="207"/>
      <c r="G743" s="207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</row>
    <row r="744" spans="2:21" ht="13.5" customHeight="1" x14ac:dyDescent="0.3">
      <c r="B744" s="207"/>
      <c r="C744" s="207"/>
      <c r="D744" s="209"/>
      <c r="E744" s="207"/>
      <c r="F744" s="207"/>
      <c r="G744" s="207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</row>
    <row r="745" spans="2:21" ht="13.5" customHeight="1" x14ac:dyDescent="0.3">
      <c r="B745" s="207"/>
      <c r="C745" s="207"/>
      <c r="D745" s="209"/>
      <c r="E745" s="207"/>
      <c r="F745" s="207"/>
      <c r="G745" s="207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</row>
    <row r="746" spans="2:21" ht="13.5" customHeight="1" x14ac:dyDescent="0.3">
      <c r="B746" s="207"/>
      <c r="C746" s="207"/>
      <c r="D746" s="209"/>
      <c r="E746" s="207"/>
      <c r="F746" s="207"/>
      <c r="G746" s="207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</row>
    <row r="747" spans="2:21" ht="13.5" customHeight="1" x14ac:dyDescent="0.3">
      <c r="B747" s="207"/>
      <c r="C747" s="207"/>
      <c r="D747" s="209"/>
      <c r="E747" s="207"/>
      <c r="F747" s="207"/>
      <c r="G747" s="207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</row>
    <row r="748" spans="2:21" ht="13.5" customHeight="1" x14ac:dyDescent="0.3">
      <c r="B748" s="207"/>
      <c r="C748" s="207"/>
      <c r="D748" s="209"/>
      <c r="E748" s="207"/>
      <c r="F748" s="207"/>
      <c r="G748" s="207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</row>
    <row r="749" spans="2:21" ht="13.5" customHeight="1" x14ac:dyDescent="0.3">
      <c r="B749" s="207"/>
      <c r="C749" s="207"/>
      <c r="D749" s="209"/>
      <c r="E749" s="207"/>
      <c r="F749" s="207"/>
      <c r="G749" s="207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</row>
    <row r="750" spans="2:21" ht="13.5" customHeight="1" x14ac:dyDescent="0.3">
      <c r="B750" s="207"/>
      <c r="C750" s="207"/>
      <c r="D750" s="209"/>
      <c r="E750" s="207"/>
      <c r="F750" s="207"/>
      <c r="G750" s="207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</row>
    <row r="751" spans="2:21" ht="13.5" customHeight="1" x14ac:dyDescent="0.3">
      <c r="B751" s="207"/>
      <c r="C751" s="207"/>
      <c r="D751" s="209"/>
      <c r="E751" s="207"/>
      <c r="F751" s="207"/>
      <c r="G751" s="207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</row>
    <row r="752" spans="2:21" ht="13.5" customHeight="1" x14ac:dyDescent="0.3">
      <c r="B752" s="207"/>
      <c r="C752" s="207"/>
      <c r="D752" s="209"/>
      <c r="E752" s="207"/>
      <c r="F752" s="207"/>
      <c r="G752" s="207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</row>
    <row r="753" spans="2:21" ht="13.5" customHeight="1" x14ac:dyDescent="0.3">
      <c r="B753" s="207"/>
      <c r="C753" s="207"/>
      <c r="D753" s="209"/>
      <c r="E753" s="207"/>
      <c r="F753" s="207"/>
      <c r="G753" s="207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</row>
    <row r="754" spans="2:21" ht="13.5" customHeight="1" x14ac:dyDescent="0.3">
      <c r="B754" s="207"/>
      <c r="C754" s="207"/>
      <c r="D754" s="209"/>
      <c r="E754" s="207"/>
      <c r="F754" s="207"/>
      <c r="G754" s="207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</row>
    <row r="755" spans="2:21" ht="13.5" customHeight="1" x14ac:dyDescent="0.3">
      <c r="B755" s="207"/>
      <c r="C755" s="207"/>
      <c r="D755" s="209"/>
      <c r="E755" s="207"/>
      <c r="F755" s="207"/>
      <c r="G755" s="207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</row>
    <row r="756" spans="2:21" ht="13.5" customHeight="1" x14ac:dyDescent="0.3">
      <c r="B756" s="207"/>
      <c r="C756" s="207"/>
      <c r="D756" s="209"/>
      <c r="E756" s="207"/>
      <c r="F756" s="207"/>
      <c r="G756" s="207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</row>
    <row r="757" spans="2:21" ht="13.5" customHeight="1" x14ac:dyDescent="0.3">
      <c r="B757" s="207"/>
      <c r="C757" s="207"/>
      <c r="D757" s="209"/>
      <c r="E757" s="207"/>
      <c r="F757" s="207"/>
      <c r="G757" s="207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</row>
    <row r="758" spans="2:21" ht="13.5" customHeight="1" x14ac:dyDescent="0.3">
      <c r="B758" s="207"/>
      <c r="C758" s="207"/>
      <c r="D758" s="209"/>
      <c r="E758" s="207"/>
      <c r="F758" s="207"/>
      <c r="G758" s="207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</row>
    <row r="759" spans="2:21" ht="13.5" customHeight="1" x14ac:dyDescent="0.3">
      <c r="B759" s="207"/>
      <c r="C759" s="207"/>
      <c r="D759" s="209"/>
      <c r="E759" s="207"/>
      <c r="F759" s="207"/>
      <c r="G759" s="207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</row>
    <row r="760" spans="2:21" ht="13.5" customHeight="1" x14ac:dyDescent="0.3">
      <c r="B760" s="207"/>
      <c r="C760" s="207"/>
      <c r="D760" s="209"/>
      <c r="E760" s="207"/>
      <c r="F760" s="207"/>
      <c r="G760" s="207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</row>
    <row r="761" spans="2:21" ht="13.5" customHeight="1" x14ac:dyDescent="0.3">
      <c r="B761" s="207"/>
      <c r="C761" s="207"/>
      <c r="D761" s="209"/>
      <c r="E761" s="207"/>
      <c r="F761" s="207"/>
      <c r="G761" s="207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</row>
    <row r="762" spans="2:21" ht="13.5" customHeight="1" x14ac:dyDescent="0.3">
      <c r="B762" s="207"/>
      <c r="C762" s="207"/>
      <c r="D762" s="209"/>
      <c r="E762" s="207"/>
      <c r="F762" s="207"/>
      <c r="G762" s="207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</row>
    <row r="763" spans="2:21" ht="13.5" customHeight="1" x14ac:dyDescent="0.3">
      <c r="B763" s="207"/>
      <c r="C763" s="207"/>
      <c r="D763" s="209"/>
      <c r="E763" s="207"/>
      <c r="F763" s="207"/>
      <c r="G763" s="207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</row>
    <row r="764" spans="2:21" ht="13.5" customHeight="1" x14ac:dyDescent="0.3">
      <c r="B764" s="207"/>
      <c r="C764" s="207"/>
      <c r="D764" s="209"/>
      <c r="E764" s="207"/>
      <c r="F764" s="207"/>
      <c r="G764" s="207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</row>
    <row r="765" spans="2:21" ht="13.5" customHeight="1" x14ac:dyDescent="0.3">
      <c r="B765" s="207"/>
      <c r="C765" s="207"/>
      <c r="D765" s="209"/>
      <c r="E765" s="207"/>
      <c r="F765" s="207"/>
      <c r="G765" s="207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</row>
    <row r="766" spans="2:21" ht="13.5" customHeight="1" x14ac:dyDescent="0.3">
      <c r="B766" s="207"/>
      <c r="C766" s="207"/>
      <c r="D766" s="209"/>
      <c r="E766" s="207"/>
      <c r="F766" s="207"/>
      <c r="G766" s="207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</row>
    <row r="767" spans="2:21" ht="13.5" customHeight="1" x14ac:dyDescent="0.3">
      <c r="B767" s="207"/>
      <c r="C767" s="207"/>
      <c r="D767" s="209"/>
      <c r="E767" s="207"/>
      <c r="F767" s="207"/>
      <c r="G767" s="207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</row>
    <row r="768" spans="2:21" ht="13.5" customHeight="1" x14ac:dyDescent="0.3">
      <c r="B768" s="207"/>
      <c r="C768" s="207"/>
      <c r="D768" s="209"/>
      <c r="E768" s="207"/>
      <c r="F768" s="207"/>
      <c r="G768" s="207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</row>
    <row r="769" spans="2:21" ht="13.5" customHeight="1" x14ac:dyDescent="0.3">
      <c r="B769" s="207"/>
      <c r="C769" s="207"/>
      <c r="D769" s="209"/>
      <c r="E769" s="207"/>
      <c r="F769" s="207"/>
      <c r="G769" s="207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</row>
    <row r="770" spans="2:21" ht="13.5" customHeight="1" x14ac:dyDescent="0.3">
      <c r="B770" s="207"/>
      <c r="C770" s="207"/>
      <c r="D770" s="209"/>
      <c r="E770" s="207"/>
      <c r="F770" s="207"/>
      <c r="G770" s="207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</row>
    <row r="771" spans="2:21" ht="13.5" customHeight="1" x14ac:dyDescent="0.3">
      <c r="B771" s="207"/>
      <c r="C771" s="207"/>
      <c r="D771" s="209"/>
      <c r="E771" s="207"/>
      <c r="F771" s="207"/>
      <c r="G771" s="207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</row>
    <row r="772" spans="2:21" ht="13.5" customHeight="1" x14ac:dyDescent="0.3">
      <c r="B772" s="207"/>
      <c r="C772" s="207"/>
      <c r="D772" s="209"/>
      <c r="E772" s="207"/>
      <c r="F772" s="207"/>
      <c r="G772" s="207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</row>
    <row r="773" spans="2:21" ht="13.5" customHeight="1" x14ac:dyDescent="0.3">
      <c r="B773" s="207"/>
      <c r="C773" s="207"/>
      <c r="D773" s="209"/>
      <c r="E773" s="207"/>
      <c r="F773" s="207"/>
      <c r="G773" s="207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</row>
    <row r="774" spans="2:21" ht="13.5" customHeight="1" x14ac:dyDescent="0.3">
      <c r="B774" s="207"/>
      <c r="C774" s="207"/>
      <c r="D774" s="209"/>
      <c r="E774" s="207"/>
      <c r="F774" s="207"/>
      <c r="G774" s="207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</row>
    <row r="775" spans="2:21" ht="13.5" customHeight="1" x14ac:dyDescent="0.3">
      <c r="B775" s="207"/>
      <c r="C775" s="207"/>
      <c r="D775" s="209"/>
      <c r="E775" s="207"/>
      <c r="F775" s="207"/>
      <c r="G775" s="207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</row>
    <row r="776" spans="2:21" ht="13.5" customHeight="1" x14ac:dyDescent="0.3">
      <c r="B776" s="207"/>
      <c r="C776" s="207"/>
      <c r="D776" s="209"/>
      <c r="E776" s="207"/>
      <c r="F776" s="207"/>
      <c r="G776" s="207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</row>
    <row r="777" spans="2:21" ht="13.5" customHeight="1" x14ac:dyDescent="0.3">
      <c r="B777" s="207"/>
      <c r="C777" s="207"/>
      <c r="D777" s="209"/>
      <c r="E777" s="207"/>
      <c r="F777" s="207"/>
      <c r="G777" s="207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</row>
    <row r="778" spans="2:21" ht="13.5" customHeight="1" x14ac:dyDescent="0.3">
      <c r="B778" s="207"/>
      <c r="C778" s="207"/>
      <c r="D778" s="209"/>
      <c r="E778" s="207"/>
      <c r="F778" s="207"/>
      <c r="G778" s="207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</row>
    <row r="779" spans="2:21" ht="13.5" customHeight="1" x14ac:dyDescent="0.3">
      <c r="B779" s="207"/>
      <c r="C779" s="207"/>
      <c r="D779" s="209"/>
      <c r="E779" s="207"/>
      <c r="F779" s="207"/>
      <c r="G779" s="207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</row>
    <row r="780" spans="2:21" ht="13.5" customHeight="1" x14ac:dyDescent="0.3">
      <c r="B780" s="207"/>
      <c r="C780" s="207"/>
      <c r="D780" s="209"/>
      <c r="E780" s="207"/>
      <c r="F780" s="207"/>
      <c r="G780" s="207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</row>
    <row r="781" spans="2:21" ht="13.5" customHeight="1" x14ac:dyDescent="0.3">
      <c r="B781" s="207"/>
      <c r="C781" s="207"/>
      <c r="D781" s="209"/>
      <c r="E781" s="207"/>
      <c r="F781" s="207"/>
      <c r="G781" s="207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</row>
    <row r="782" spans="2:21" ht="13.5" customHeight="1" x14ac:dyDescent="0.3">
      <c r="B782" s="207"/>
      <c r="C782" s="207"/>
      <c r="D782" s="209"/>
      <c r="E782" s="207"/>
      <c r="F782" s="207"/>
      <c r="G782" s="207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</row>
    <row r="783" spans="2:21" ht="13.5" customHeight="1" x14ac:dyDescent="0.3">
      <c r="B783" s="207"/>
      <c r="C783" s="207"/>
      <c r="D783" s="209"/>
      <c r="E783" s="207"/>
      <c r="F783" s="207"/>
      <c r="G783" s="207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</row>
    <row r="784" spans="2:21" ht="13.5" customHeight="1" x14ac:dyDescent="0.3">
      <c r="B784" s="207"/>
      <c r="C784" s="207"/>
      <c r="D784" s="209"/>
      <c r="E784" s="207"/>
      <c r="F784" s="207"/>
      <c r="G784" s="207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</row>
    <row r="785" spans="2:21" ht="13.5" customHeight="1" x14ac:dyDescent="0.3">
      <c r="B785" s="207"/>
      <c r="C785" s="207"/>
      <c r="D785" s="209"/>
      <c r="E785" s="207"/>
      <c r="F785" s="207"/>
      <c r="G785" s="207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</row>
    <row r="786" spans="2:21" ht="13.5" customHeight="1" x14ac:dyDescent="0.3">
      <c r="B786" s="207"/>
      <c r="C786" s="207"/>
      <c r="D786" s="209"/>
      <c r="E786" s="207"/>
      <c r="F786" s="207"/>
      <c r="G786" s="207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</row>
    <row r="787" spans="2:21" ht="13.5" customHeight="1" x14ac:dyDescent="0.3">
      <c r="B787" s="207"/>
      <c r="C787" s="207"/>
      <c r="D787" s="209"/>
      <c r="E787" s="207"/>
      <c r="F787" s="207"/>
      <c r="G787" s="207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</row>
    <row r="788" spans="2:21" ht="13.5" customHeight="1" x14ac:dyDescent="0.3">
      <c r="B788" s="207"/>
      <c r="C788" s="207"/>
      <c r="D788" s="209"/>
      <c r="E788" s="207"/>
      <c r="F788" s="207"/>
      <c r="G788" s="207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</row>
    <row r="789" spans="2:21" ht="13.5" customHeight="1" x14ac:dyDescent="0.3">
      <c r="B789" s="207"/>
      <c r="C789" s="207"/>
      <c r="D789" s="209"/>
      <c r="E789" s="207"/>
      <c r="F789" s="207"/>
      <c r="G789" s="207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</row>
    <row r="790" spans="2:21" ht="13.5" customHeight="1" x14ac:dyDescent="0.3">
      <c r="B790" s="207"/>
      <c r="C790" s="207"/>
      <c r="D790" s="209"/>
      <c r="E790" s="207"/>
      <c r="F790" s="207"/>
      <c r="G790" s="207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</row>
    <row r="791" spans="2:21" ht="13.5" customHeight="1" x14ac:dyDescent="0.3">
      <c r="B791" s="207"/>
      <c r="C791" s="207"/>
      <c r="D791" s="209"/>
      <c r="E791" s="207"/>
      <c r="F791" s="207"/>
      <c r="G791" s="207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</row>
    <row r="792" spans="2:21" ht="13.5" customHeight="1" x14ac:dyDescent="0.3">
      <c r="B792" s="207"/>
      <c r="C792" s="207"/>
      <c r="D792" s="209"/>
      <c r="E792" s="207"/>
      <c r="F792" s="207"/>
      <c r="G792" s="207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</row>
    <row r="793" spans="2:21" ht="13.5" customHeight="1" x14ac:dyDescent="0.3">
      <c r="B793" s="207"/>
      <c r="C793" s="207"/>
      <c r="D793" s="209"/>
      <c r="E793" s="207"/>
      <c r="F793" s="207"/>
      <c r="G793" s="207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</row>
    <row r="794" spans="2:21" ht="13.5" customHeight="1" x14ac:dyDescent="0.3">
      <c r="B794" s="207"/>
      <c r="C794" s="207"/>
      <c r="D794" s="209"/>
      <c r="E794" s="207"/>
      <c r="F794" s="207"/>
      <c r="G794" s="207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</row>
    <row r="795" spans="2:21" ht="13.5" customHeight="1" x14ac:dyDescent="0.3">
      <c r="B795" s="207"/>
      <c r="C795" s="207"/>
      <c r="D795" s="209"/>
      <c r="E795" s="207"/>
      <c r="F795" s="207"/>
      <c r="G795" s="207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</row>
    <row r="796" spans="2:21" ht="13.5" customHeight="1" x14ac:dyDescent="0.3">
      <c r="B796" s="207"/>
      <c r="C796" s="207"/>
      <c r="D796" s="209"/>
      <c r="E796" s="207"/>
      <c r="F796" s="207"/>
      <c r="G796" s="207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</row>
    <row r="797" spans="2:21" ht="13.5" customHeight="1" x14ac:dyDescent="0.3">
      <c r="B797" s="207"/>
      <c r="C797" s="207"/>
      <c r="D797" s="209"/>
      <c r="E797" s="207"/>
      <c r="F797" s="207"/>
      <c r="G797" s="207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</row>
    <row r="798" spans="2:21" ht="13.5" customHeight="1" x14ac:dyDescent="0.3">
      <c r="B798" s="207"/>
      <c r="C798" s="207"/>
      <c r="D798" s="209"/>
      <c r="E798" s="207"/>
      <c r="F798" s="207"/>
      <c r="G798" s="207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</row>
    <row r="799" spans="2:21" ht="13.5" customHeight="1" x14ac:dyDescent="0.3">
      <c r="B799" s="207"/>
      <c r="C799" s="207"/>
      <c r="D799" s="209"/>
      <c r="E799" s="207"/>
      <c r="F799" s="207"/>
      <c r="G799" s="207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</row>
    <row r="800" spans="2:21" ht="13.5" customHeight="1" x14ac:dyDescent="0.3">
      <c r="B800" s="207"/>
      <c r="C800" s="207"/>
      <c r="D800" s="209"/>
      <c r="E800" s="207"/>
      <c r="F800" s="207"/>
      <c r="G800" s="207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</row>
    <row r="801" spans="2:21" ht="13.5" customHeight="1" x14ac:dyDescent="0.3">
      <c r="B801" s="207"/>
      <c r="C801" s="207"/>
      <c r="D801" s="209"/>
      <c r="E801" s="207"/>
      <c r="F801" s="207"/>
      <c r="G801" s="207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</row>
    <row r="802" spans="2:21" ht="13.5" customHeight="1" x14ac:dyDescent="0.3">
      <c r="B802" s="207"/>
      <c r="C802" s="207"/>
      <c r="D802" s="209"/>
      <c r="E802" s="207"/>
      <c r="F802" s="207"/>
      <c r="G802" s="207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</row>
    <row r="803" spans="2:21" ht="13.5" customHeight="1" x14ac:dyDescent="0.3">
      <c r="B803" s="207"/>
      <c r="C803" s="207"/>
      <c r="D803" s="209"/>
      <c r="E803" s="207"/>
      <c r="F803" s="207"/>
      <c r="G803" s="207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</row>
    <row r="804" spans="2:21" ht="13.5" customHeight="1" x14ac:dyDescent="0.3">
      <c r="B804" s="207"/>
      <c r="C804" s="207"/>
      <c r="D804" s="209"/>
      <c r="E804" s="207"/>
      <c r="F804" s="207"/>
      <c r="G804" s="207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</row>
    <row r="805" spans="2:21" ht="13.5" customHeight="1" x14ac:dyDescent="0.3">
      <c r="B805" s="207"/>
      <c r="C805" s="207"/>
      <c r="D805" s="209"/>
      <c r="E805" s="207"/>
      <c r="F805" s="207"/>
      <c r="G805" s="207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</row>
    <row r="806" spans="2:21" ht="13.5" customHeight="1" x14ac:dyDescent="0.3">
      <c r="B806" s="207"/>
      <c r="C806" s="207"/>
      <c r="D806" s="209"/>
      <c r="E806" s="207"/>
      <c r="F806" s="207"/>
      <c r="G806" s="207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</row>
    <row r="807" spans="2:21" ht="13.5" customHeight="1" x14ac:dyDescent="0.3">
      <c r="B807" s="207"/>
      <c r="C807" s="207"/>
      <c r="D807" s="209"/>
      <c r="E807" s="207"/>
      <c r="F807" s="207"/>
      <c r="G807" s="207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</row>
    <row r="808" spans="2:21" ht="13.5" customHeight="1" x14ac:dyDescent="0.3">
      <c r="B808" s="207"/>
      <c r="C808" s="207"/>
      <c r="D808" s="209"/>
      <c r="E808" s="207"/>
      <c r="F808" s="207"/>
      <c r="G808" s="207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</row>
    <row r="809" spans="2:21" ht="13.5" customHeight="1" x14ac:dyDescent="0.3">
      <c r="B809" s="207"/>
      <c r="C809" s="207"/>
      <c r="D809" s="209"/>
      <c r="E809" s="207"/>
      <c r="F809" s="207"/>
      <c r="G809" s="207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</row>
    <row r="810" spans="2:21" ht="13.5" customHeight="1" x14ac:dyDescent="0.3">
      <c r="B810" s="207"/>
      <c r="C810" s="207"/>
      <c r="D810" s="209"/>
      <c r="E810" s="207"/>
      <c r="F810" s="207"/>
      <c r="G810" s="207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</row>
    <row r="811" spans="2:21" ht="13.5" customHeight="1" x14ac:dyDescent="0.3">
      <c r="B811" s="207"/>
      <c r="C811" s="207"/>
      <c r="D811" s="209"/>
      <c r="E811" s="207"/>
      <c r="F811" s="207"/>
      <c r="G811" s="207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</row>
    <row r="812" spans="2:21" ht="13.5" customHeight="1" x14ac:dyDescent="0.3">
      <c r="B812" s="207"/>
      <c r="C812" s="207"/>
      <c r="D812" s="209"/>
      <c r="E812" s="207"/>
      <c r="F812" s="207"/>
      <c r="G812" s="207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</row>
    <row r="813" spans="2:21" ht="13.5" customHeight="1" x14ac:dyDescent="0.3">
      <c r="B813" s="207"/>
      <c r="C813" s="207"/>
      <c r="D813" s="209"/>
      <c r="E813" s="207"/>
      <c r="F813" s="207"/>
      <c r="G813" s="207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</row>
    <row r="814" spans="2:21" ht="13.5" customHeight="1" x14ac:dyDescent="0.3">
      <c r="B814" s="207"/>
      <c r="C814" s="207"/>
      <c r="D814" s="209"/>
      <c r="E814" s="207"/>
      <c r="F814" s="207"/>
      <c r="G814" s="207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</row>
    <row r="815" spans="2:21" ht="13.5" customHeight="1" x14ac:dyDescent="0.3">
      <c r="B815" s="207"/>
      <c r="C815" s="207"/>
      <c r="D815" s="209"/>
      <c r="E815" s="207"/>
      <c r="F815" s="207"/>
      <c r="G815" s="207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</row>
    <row r="816" spans="2:21" ht="13.5" customHeight="1" x14ac:dyDescent="0.3">
      <c r="B816" s="207"/>
      <c r="C816" s="207"/>
      <c r="D816" s="209"/>
      <c r="E816" s="207"/>
      <c r="F816" s="207"/>
      <c r="G816" s="207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</row>
    <row r="817" spans="2:21" ht="13.5" customHeight="1" x14ac:dyDescent="0.3">
      <c r="B817" s="207"/>
      <c r="C817" s="207"/>
      <c r="D817" s="209"/>
      <c r="E817" s="207"/>
      <c r="F817" s="207"/>
      <c r="G817" s="207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</row>
    <row r="818" spans="2:21" ht="13.5" customHeight="1" x14ac:dyDescent="0.3">
      <c r="B818" s="207"/>
      <c r="C818" s="207"/>
      <c r="D818" s="209"/>
      <c r="E818" s="207"/>
      <c r="F818" s="207"/>
      <c r="G818" s="207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</row>
    <row r="819" spans="2:21" ht="13.5" customHeight="1" x14ac:dyDescent="0.3">
      <c r="B819" s="207"/>
      <c r="C819" s="207"/>
      <c r="D819" s="209"/>
      <c r="E819" s="207"/>
      <c r="F819" s="207"/>
      <c r="G819" s="207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</row>
    <row r="820" spans="2:21" ht="13.5" customHeight="1" x14ac:dyDescent="0.3">
      <c r="B820" s="207"/>
      <c r="C820" s="207"/>
      <c r="D820" s="209"/>
      <c r="E820" s="207"/>
      <c r="F820" s="207"/>
      <c r="G820" s="207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</row>
    <row r="821" spans="2:21" ht="13.5" customHeight="1" x14ac:dyDescent="0.3">
      <c r="B821" s="207"/>
      <c r="C821" s="207"/>
      <c r="D821" s="209"/>
      <c r="E821" s="207"/>
      <c r="F821" s="207"/>
      <c r="G821" s="207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</row>
    <row r="822" spans="2:21" ht="13.5" customHeight="1" x14ac:dyDescent="0.3">
      <c r="B822" s="207"/>
      <c r="C822" s="207"/>
      <c r="D822" s="209"/>
      <c r="E822" s="207"/>
      <c r="F822" s="207"/>
      <c r="G822" s="207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</row>
    <row r="823" spans="2:21" ht="13.5" customHeight="1" x14ac:dyDescent="0.3">
      <c r="B823" s="207"/>
      <c r="C823" s="207"/>
      <c r="D823" s="209"/>
      <c r="E823" s="207"/>
      <c r="F823" s="207"/>
      <c r="G823" s="207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</row>
    <row r="824" spans="2:21" ht="13.5" customHeight="1" x14ac:dyDescent="0.3">
      <c r="B824" s="207"/>
      <c r="C824" s="207"/>
      <c r="D824" s="209"/>
      <c r="E824" s="207"/>
      <c r="F824" s="207"/>
      <c r="G824" s="207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</row>
    <row r="825" spans="2:21" ht="13.5" customHeight="1" x14ac:dyDescent="0.3">
      <c r="B825" s="207"/>
      <c r="C825" s="207"/>
      <c r="D825" s="209"/>
      <c r="E825" s="207"/>
      <c r="F825" s="207"/>
      <c r="G825" s="207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</row>
    <row r="826" spans="2:21" ht="13.5" customHeight="1" x14ac:dyDescent="0.3">
      <c r="B826" s="207"/>
      <c r="C826" s="207"/>
      <c r="D826" s="209"/>
      <c r="E826" s="207"/>
      <c r="F826" s="207"/>
      <c r="G826" s="207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</row>
    <row r="827" spans="2:21" ht="13.5" customHeight="1" x14ac:dyDescent="0.3">
      <c r="B827" s="207"/>
      <c r="C827" s="207"/>
      <c r="D827" s="209"/>
      <c r="E827" s="207"/>
      <c r="F827" s="207"/>
      <c r="G827" s="207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</row>
    <row r="828" spans="2:21" ht="13.5" customHeight="1" x14ac:dyDescent="0.3">
      <c r="B828" s="207"/>
      <c r="C828" s="207"/>
      <c r="D828" s="209"/>
      <c r="E828" s="207"/>
      <c r="F828" s="207"/>
      <c r="G828" s="207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</row>
    <row r="829" spans="2:21" ht="13.5" customHeight="1" x14ac:dyDescent="0.3">
      <c r="B829" s="207"/>
      <c r="C829" s="207"/>
      <c r="D829" s="209"/>
      <c r="E829" s="207"/>
      <c r="F829" s="207"/>
      <c r="G829" s="207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</row>
    <row r="830" spans="2:21" ht="13.5" customHeight="1" x14ac:dyDescent="0.3">
      <c r="B830" s="207"/>
      <c r="C830" s="207"/>
      <c r="D830" s="209"/>
      <c r="E830" s="207"/>
      <c r="F830" s="207"/>
      <c r="G830" s="207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</row>
    <row r="831" spans="2:21" ht="13.5" customHeight="1" x14ac:dyDescent="0.3">
      <c r="B831" s="207"/>
      <c r="C831" s="207"/>
      <c r="D831" s="209"/>
      <c r="E831" s="207"/>
      <c r="F831" s="207"/>
      <c r="G831" s="207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</row>
    <row r="832" spans="2:21" ht="13.5" customHeight="1" x14ac:dyDescent="0.3">
      <c r="B832" s="207"/>
      <c r="C832" s="207"/>
      <c r="D832" s="209"/>
      <c r="E832" s="207"/>
      <c r="F832" s="207"/>
      <c r="G832" s="207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</row>
    <row r="833" spans="2:21" ht="13.5" customHeight="1" x14ac:dyDescent="0.3">
      <c r="B833" s="207"/>
      <c r="C833" s="207"/>
      <c r="D833" s="209"/>
      <c r="E833" s="207"/>
      <c r="F833" s="207"/>
      <c r="G833" s="207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</row>
    <row r="834" spans="2:21" ht="13.5" customHeight="1" x14ac:dyDescent="0.3">
      <c r="B834" s="207"/>
      <c r="C834" s="207"/>
      <c r="D834" s="209"/>
      <c r="E834" s="207"/>
      <c r="F834" s="207"/>
      <c r="G834" s="207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</row>
    <row r="835" spans="2:21" ht="13.5" customHeight="1" x14ac:dyDescent="0.3">
      <c r="B835" s="207"/>
      <c r="C835" s="207"/>
      <c r="D835" s="209"/>
      <c r="E835" s="207"/>
      <c r="F835" s="207"/>
      <c r="G835" s="207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</row>
    <row r="836" spans="2:21" ht="13.5" customHeight="1" x14ac:dyDescent="0.3">
      <c r="B836" s="207"/>
      <c r="C836" s="207"/>
      <c r="D836" s="209"/>
      <c r="E836" s="207"/>
      <c r="F836" s="207"/>
      <c r="G836" s="207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</row>
    <row r="837" spans="2:21" ht="13.5" customHeight="1" x14ac:dyDescent="0.3">
      <c r="B837" s="207"/>
      <c r="C837" s="207"/>
      <c r="D837" s="209"/>
      <c r="E837" s="207"/>
      <c r="F837" s="207"/>
      <c r="G837" s="207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</row>
    <row r="838" spans="2:21" ht="13.5" customHeight="1" x14ac:dyDescent="0.3">
      <c r="B838" s="207"/>
      <c r="C838" s="207"/>
      <c r="D838" s="209"/>
      <c r="E838" s="207"/>
      <c r="F838" s="207"/>
      <c r="G838" s="207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</row>
    <row r="839" spans="2:21" ht="13.5" customHeight="1" x14ac:dyDescent="0.3">
      <c r="B839" s="207"/>
      <c r="C839" s="207"/>
      <c r="D839" s="209"/>
      <c r="E839" s="207"/>
      <c r="F839" s="207"/>
      <c r="G839" s="207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</row>
    <row r="840" spans="2:21" ht="13.5" customHeight="1" x14ac:dyDescent="0.3">
      <c r="B840" s="207"/>
      <c r="C840" s="207"/>
      <c r="D840" s="209"/>
      <c r="E840" s="207"/>
      <c r="F840" s="207"/>
      <c r="G840" s="207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</row>
    <row r="841" spans="2:21" ht="13.5" customHeight="1" x14ac:dyDescent="0.3">
      <c r="B841" s="207"/>
      <c r="C841" s="207"/>
      <c r="D841" s="209"/>
      <c r="E841" s="207"/>
      <c r="F841" s="207"/>
      <c r="G841" s="207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</row>
    <row r="842" spans="2:21" ht="13.5" customHeight="1" x14ac:dyDescent="0.3">
      <c r="B842" s="207"/>
      <c r="C842" s="207"/>
      <c r="D842" s="209"/>
      <c r="E842" s="207"/>
      <c r="F842" s="207"/>
      <c r="G842" s="207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</row>
    <row r="843" spans="2:21" ht="13.5" customHeight="1" x14ac:dyDescent="0.3">
      <c r="B843" s="207"/>
      <c r="C843" s="207"/>
      <c r="D843" s="209"/>
      <c r="E843" s="207"/>
      <c r="F843" s="207"/>
      <c r="G843" s="207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</row>
    <row r="844" spans="2:21" ht="13.5" customHeight="1" x14ac:dyDescent="0.3">
      <c r="B844" s="207"/>
      <c r="C844" s="207"/>
      <c r="D844" s="209"/>
      <c r="E844" s="207"/>
      <c r="F844" s="207"/>
      <c r="G844" s="207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</row>
    <row r="845" spans="2:21" ht="13.5" customHeight="1" x14ac:dyDescent="0.3">
      <c r="B845" s="207"/>
      <c r="C845" s="207"/>
      <c r="D845" s="209"/>
      <c r="E845" s="207"/>
      <c r="F845" s="207"/>
      <c r="G845" s="207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</row>
    <row r="846" spans="2:21" ht="13.5" customHeight="1" x14ac:dyDescent="0.3">
      <c r="B846" s="207"/>
      <c r="C846" s="207"/>
      <c r="D846" s="209"/>
      <c r="E846" s="207"/>
      <c r="F846" s="207"/>
      <c r="G846" s="207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</row>
    <row r="847" spans="2:21" ht="13.5" customHeight="1" x14ac:dyDescent="0.3">
      <c r="B847" s="207"/>
      <c r="C847" s="207"/>
      <c r="D847" s="209"/>
      <c r="E847" s="207"/>
      <c r="F847" s="207"/>
      <c r="G847" s="207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</row>
    <row r="848" spans="2:21" ht="13.5" customHeight="1" x14ac:dyDescent="0.3">
      <c r="B848" s="207"/>
      <c r="C848" s="207"/>
      <c r="D848" s="209"/>
      <c r="E848" s="207"/>
      <c r="F848" s="207"/>
      <c r="G848" s="207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</row>
    <row r="849" spans="2:21" ht="13.5" customHeight="1" x14ac:dyDescent="0.3">
      <c r="B849" s="207"/>
      <c r="C849" s="207"/>
      <c r="D849" s="209"/>
      <c r="E849" s="207"/>
      <c r="F849" s="207"/>
      <c r="G849" s="207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</row>
    <row r="850" spans="2:21" ht="13.5" customHeight="1" x14ac:dyDescent="0.3">
      <c r="B850" s="207"/>
      <c r="C850" s="207"/>
      <c r="D850" s="209"/>
      <c r="E850" s="207"/>
      <c r="F850" s="207"/>
      <c r="G850" s="207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</row>
    <row r="851" spans="2:21" ht="13.5" customHeight="1" x14ac:dyDescent="0.3">
      <c r="B851" s="207"/>
      <c r="C851" s="207"/>
      <c r="D851" s="209"/>
      <c r="E851" s="207"/>
      <c r="F851" s="207"/>
      <c r="G851" s="207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</row>
    <row r="852" spans="2:21" ht="13.5" customHeight="1" x14ac:dyDescent="0.3">
      <c r="B852" s="207"/>
      <c r="C852" s="207"/>
      <c r="D852" s="209"/>
      <c r="E852" s="207"/>
      <c r="F852" s="207"/>
      <c r="G852" s="207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</row>
    <row r="853" spans="2:21" ht="13.5" customHeight="1" x14ac:dyDescent="0.3">
      <c r="B853" s="207"/>
      <c r="C853" s="207"/>
      <c r="D853" s="209"/>
      <c r="E853" s="207"/>
      <c r="F853" s="207"/>
      <c r="G853" s="207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</row>
    <row r="854" spans="2:21" ht="13.5" customHeight="1" x14ac:dyDescent="0.3">
      <c r="B854" s="207"/>
      <c r="C854" s="207"/>
      <c r="D854" s="209"/>
      <c r="E854" s="207"/>
      <c r="F854" s="207"/>
      <c r="G854" s="207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</row>
    <row r="855" spans="2:21" ht="13.5" customHeight="1" x14ac:dyDescent="0.3">
      <c r="B855" s="207"/>
      <c r="C855" s="207"/>
      <c r="D855" s="209"/>
      <c r="E855" s="207"/>
      <c r="F855" s="207"/>
      <c r="G855" s="207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</row>
    <row r="856" spans="2:21" ht="13.5" customHeight="1" x14ac:dyDescent="0.3">
      <c r="B856" s="207"/>
      <c r="C856" s="207"/>
      <c r="D856" s="209"/>
      <c r="E856" s="207"/>
      <c r="F856" s="207"/>
      <c r="G856" s="207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</row>
    <row r="857" spans="2:21" ht="13.5" customHeight="1" x14ac:dyDescent="0.3">
      <c r="B857" s="207"/>
      <c r="C857" s="207"/>
      <c r="D857" s="209"/>
      <c r="E857" s="207"/>
      <c r="F857" s="207"/>
      <c r="G857" s="207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</row>
    <row r="858" spans="2:21" ht="13.5" customHeight="1" x14ac:dyDescent="0.3">
      <c r="B858" s="207"/>
      <c r="C858" s="207"/>
      <c r="D858" s="209"/>
      <c r="E858" s="207"/>
      <c r="F858" s="207"/>
      <c r="G858" s="207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</row>
    <row r="859" spans="2:21" ht="13.5" customHeight="1" x14ac:dyDescent="0.3">
      <c r="B859" s="207"/>
      <c r="C859" s="207"/>
      <c r="D859" s="209"/>
      <c r="E859" s="207"/>
      <c r="F859" s="207"/>
      <c r="G859" s="207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</row>
    <row r="860" spans="2:21" ht="13.5" customHeight="1" x14ac:dyDescent="0.3">
      <c r="B860" s="207"/>
      <c r="C860" s="207"/>
      <c r="D860" s="209"/>
      <c r="E860" s="207"/>
      <c r="F860" s="207"/>
      <c r="G860" s="207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</row>
    <row r="861" spans="2:21" ht="13.5" customHeight="1" x14ac:dyDescent="0.3">
      <c r="B861" s="207"/>
      <c r="C861" s="207"/>
      <c r="D861" s="209"/>
      <c r="E861" s="207"/>
      <c r="F861" s="207"/>
      <c r="G861" s="207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</row>
    <row r="862" spans="2:21" ht="13.5" customHeight="1" x14ac:dyDescent="0.3">
      <c r="B862" s="207"/>
      <c r="C862" s="207"/>
      <c r="D862" s="209"/>
      <c r="E862" s="207"/>
      <c r="F862" s="207"/>
      <c r="G862" s="207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</row>
    <row r="863" spans="2:21" ht="13.5" customHeight="1" x14ac:dyDescent="0.3">
      <c r="B863" s="207"/>
      <c r="C863" s="207"/>
      <c r="D863" s="209"/>
      <c r="E863" s="207"/>
      <c r="F863" s="207"/>
      <c r="G863" s="207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</row>
    <row r="864" spans="2:21" ht="13.5" customHeight="1" x14ac:dyDescent="0.3">
      <c r="B864" s="207"/>
      <c r="C864" s="207"/>
      <c r="D864" s="209"/>
      <c r="E864" s="207"/>
      <c r="F864" s="207"/>
      <c r="G864" s="207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</row>
    <row r="865" spans="2:21" ht="13.5" customHeight="1" x14ac:dyDescent="0.3">
      <c r="B865" s="207"/>
      <c r="C865" s="207"/>
      <c r="D865" s="209"/>
      <c r="E865" s="207"/>
      <c r="F865" s="207"/>
      <c r="G865" s="207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</row>
    <row r="866" spans="2:21" ht="13.5" customHeight="1" x14ac:dyDescent="0.3">
      <c r="B866" s="207"/>
      <c r="C866" s="207"/>
      <c r="D866" s="209"/>
      <c r="E866" s="207"/>
      <c r="F866" s="207"/>
      <c r="G866" s="207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</row>
    <row r="867" spans="2:21" ht="13.5" customHeight="1" x14ac:dyDescent="0.3">
      <c r="B867" s="207"/>
      <c r="C867" s="207"/>
      <c r="D867" s="209"/>
      <c r="E867" s="207"/>
      <c r="F867" s="207"/>
      <c r="G867" s="207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</row>
    <row r="868" spans="2:21" ht="13.5" customHeight="1" x14ac:dyDescent="0.3">
      <c r="B868" s="207"/>
      <c r="C868" s="207"/>
      <c r="D868" s="209"/>
      <c r="E868" s="207"/>
      <c r="F868" s="207"/>
      <c r="G868" s="207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</row>
    <row r="869" spans="2:21" ht="13.5" customHeight="1" x14ac:dyDescent="0.3">
      <c r="B869" s="207"/>
      <c r="C869" s="207"/>
      <c r="D869" s="209"/>
      <c r="E869" s="207"/>
      <c r="F869" s="207"/>
      <c r="G869" s="207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</row>
    <row r="870" spans="2:21" ht="13.5" customHeight="1" x14ac:dyDescent="0.3">
      <c r="B870" s="207"/>
      <c r="C870" s="207"/>
      <c r="D870" s="209"/>
      <c r="E870" s="207"/>
      <c r="F870" s="207"/>
      <c r="G870" s="207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</row>
    <row r="871" spans="2:21" ht="13.5" customHeight="1" x14ac:dyDescent="0.3">
      <c r="B871" s="207"/>
      <c r="C871" s="207"/>
      <c r="D871" s="209"/>
      <c r="E871" s="207"/>
      <c r="F871" s="207"/>
      <c r="G871" s="207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</row>
    <row r="872" spans="2:21" ht="13.5" customHeight="1" x14ac:dyDescent="0.3">
      <c r="B872" s="207"/>
      <c r="C872" s="207"/>
      <c r="D872" s="209"/>
      <c r="E872" s="207"/>
      <c r="F872" s="207"/>
      <c r="G872" s="207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</row>
    <row r="873" spans="2:21" ht="13.5" customHeight="1" x14ac:dyDescent="0.3">
      <c r="B873" s="207"/>
      <c r="C873" s="207"/>
      <c r="D873" s="209"/>
      <c r="E873" s="207"/>
      <c r="F873" s="207"/>
      <c r="G873" s="207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</row>
    <row r="874" spans="2:21" ht="13.5" customHeight="1" x14ac:dyDescent="0.3">
      <c r="B874" s="207"/>
      <c r="C874" s="207"/>
      <c r="D874" s="209"/>
      <c r="E874" s="207"/>
      <c r="F874" s="207"/>
      <c r="G874" s="207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</row>
    <row r="875" spans="2:21" ht="13.5" customHeight="1" x14ac:dyDescent="0.3">
      <c r="B875" s="207"/>
      <c r="C875" s="207"/>
      <c r="D875" s="209"/>
      <c r="E875" s="207"/>
      <c r="F875" s="207"/>
      <c r="G875" s="207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</row>
    <row r="876" spans="2:21" ht="13.5" customHeight="1" x14ac:dyDescent="0.3">
      <c r="B876" s="207"/>
      <c r="C876" s="207"/>
      <c r="D876" s="209"/>
      <c r="E876" s="207"/>
      <c r="F876" s="207"/>
      <c r="G876" s="207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</row>
    <row r="877" spans="2:21" ht="13.5" customHeight="1" x14ac:dyDescent="0.3">
      <c r="B877" s="207"/>
      <c r="C877" s="207"/>
      <c r="D877" s="209"/>
      <c r="E877" s="207"/>
      <c r="F877" s="207"/>
      <c r="G877" s="207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</row>
    <row r="878" spans="2:21" ht="13.5" customHeight="1" x14ac:dyDescent="0.3">
      <c r="B878" s="207"/>
      <c r="C878" s="207"/>
      <c r="D878" s="209"/>
      <c r="E878" s="207"/>
      <c r="F878" s="207"/>
      <c r="G878" s="207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</row>
    <row r="879" spans="2:21" ht="13.5" customHeight="1" x14ac:dyDescent="0.3">
      <c r="B879" s="207"/>
      <c r="C879" s="207"/>
      <c r="D879" s="209"/>
      <c r="E879" s="207"/>
      <c r="F879" s="207"/>
      <c r="G879" s="207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</row>
    <row r="880" spans="2:21" ht="13.5" customHeight="1" x14ac:dyDescent="0.3">
      <c r="B880" s="207"/>
      <c r="C880" s="207"/>
      <c r="D880" s="209"/>
      <c r="E880" s="207"/>
      <c r="F880" s="207"/>
      <c r="G880" s="207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</row>
    <row r="881" spans="2:21" ht="13.5" customHeight="1" x14ac:dyDescent="0.3">
      <c r="B881" s="207"/>
      <c r="C881" s="207"/>
      <c r="D881" s="209"/>
      <c r="E881" s="207"/>
      <c r="F881" s="207"/>
      <c r="G881" s="207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</row>
    <row r="882" spans="2:21" ht="13.5" customHeight="1" x14ac:dyDescent="0.3">
      <c r="B882" s="207"/>
      <c r="C882" s="207"/>
      <c r="D882" s="209"/>
      <c r="E882" s="207"/>
      <c r="F882" s="207"/>
      <c r="G882" s="207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</row>
    <row r="883" spans="2:21" ht="13.5" customHeight="1" x14ac:dyDescent="0.3">
      <c r="B883" s="207"/>
      <c r="C883" s="207"/>
      <c r="D883" s="209"/>
      <c r="E883" s="207"/>
      <c r="F883" s="207"/>
      <c r="G883" s="207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</row>
    <row r="884" spans="2:21" ht="13.5" customHeight="1" x14ac:dyDescent="0.3">
      <c r="B884" s="207"/>
      <c r="C884" s="207"/>
      <c r="D884" s="209"/>
      <c r="E884" s="207"/>
      <c r="F884" s="207"/>
      <c r="G884" s="207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</row>
    <row r="885" spans="2:21" ht="13.5" customHeight="1" x14ac:dyDescent="0.3">
      <c r="B885" s="207"/>
      <c r="C885" s="207"/>
      <c r="D885" s="209"/>
      <c r="E885" s="207"/>
      <c r="F885" s="207"/>
      <c r="G885" s="207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</row>
    <row r="886" spans="2:21" ht="13.5" customHeight="1" x14ac:dyDescent="0.3">
      <c r="B886" s="207"/>
      <c r="C886" s="207"/>
      <c r="D886" s="209"/>
      <c r="E886" s="207"/>
      <c r="F886" s="207"/>
      <c r="G886" s="207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</row>
    <row r="887" spans="2:21" ht="13.5" customHeight="1" x14ac:dyDescent="0.3">
      <c r="B887" s="207"/>
      <c r="C887" s="207"/>
      <c r="D887" s="209"/>
      <c r="E887" s="207"/>
      <c r="F887" s="207"/>
      <c r="G887" s="207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</row>
    <row r="888" spans="2:21" ht="13.5" customHeight="1" x14ac:dyDescent="0.3">
      <c r="B888" s="207"/>
      <c r="C888" s="207"/>
      <c r="D888" s="209"/>
      <c r="E888" s="207"/>
      <c r="F888" s="207"/>
      <c r="G888" s="207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</row>
    <row r="889" spans="2:21" ht="13.5" customHeight="1" x14ac:dyDescent="0.3">
      <c r="B889" s="207"/>
      <c r="C889" s="207"/>
      <c r="D889" s="209"/>
      <c r="E889" s="207"/>
      <c r="F889" s="207"/>
      <c r="G889" s="207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</row>
    <row r="890" spans="2:21" ht="13.5" customHeight="1" x14ac:dyDescent="0.3">
      <c r="B890" s="207"/>
      <c r="C890" s="207"/>
      <c r="D890" s="209"/>
      <c r="E890" s="207"/>
      <c r="F890" s="207"/>
      <c r="G890" s="207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</row>
    <row r="891" spans="2:21" ht="13.5" customHeight="1" x14ac:dyDescent="0.3">
      <c r="B891" s="207"/>
      <c r="C891" s="207"/>
      <c r="D891" s="209"/>
      <c r="E891" s="207"/>
      <c r="F891" s="207"/>
      <c r="G891" s="207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</row>
    <row r="892" spans="2:21" ht="13.5" customHeight="1" x14ac:dyDescent="0.3">
      <c r="B892" s="207"/>
      <c r="C892" s="207"/>
      <c r="D892" s="209"/>
      <c r="E892" s="207"/>
      <c r="F892" s="207"/>
      <c r="G892" s="207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</row>
    <row r="893" spans="2:21" ht="13.5" customHeight="1" x14ac:dyDescent="0.3">
      <c r="B893" s="207"/>
      <c r="C893" s="207"/>
      <c r="D893" s="209"/>
      <c r="E893" s="207"/>
      <c r="F893" s="207"/>
      <c r="G893" s="207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</row>
    <row r="894" spans="2:21" ht="13.5" customHeight="1" x14ac:dyDescent="0.3">
      <c r="B894" s="207"/>
      <c r="C894" s="207"/>
      <c r="D894" s="209"/>
      <c r="E894" s="207"/>
      <c r="F894" s="207"/>
      <c r="G894" s="207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</row>
    <row r="895" spans="2:21" ht="13.5" customHeight="1" x14ac:dyDescent="0.3">
      <c r="B895" s="207"/>
      <c r="C895" s="207"/>
      <c r="D895" s="209"/>
      <c r="E895" s="207"/>
      <c r="F895" s="207"/>
      <c r="G895" s="207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</row>
    <row r="896" spans="2:21" ht="13.5" customHeight="1" x14ac:dyDescent="0.3">
      <c r="B896" s="207"/>
      <c r="C896" s="207"/>
      <c r="D896" s="209"/>
      <c r="E896" s="207"/>
      <c r="F896" s="207"/>
      <c r="G896" s="207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</row>
    <row r="897" spans="2:21" ht="13.5" customHeight="1" x14ac:dyDescent="0.3">
      <c r="B897" s="207"/>
      <c r="C897" s="207"/>
      <c r="D897" s="209"/>
      <c r="E897" s="207"/>
      <c r="F897" s="207"/>
      <c r="G897" s="207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</row>
    <row r="898" spans="2:21" ht="13.5" customHeight="1" x14ac:dyDescent="0.3">
      <c r="B898" s="207"/>
      <c r="C898" s="207"/>
      <c r="D898" s="209"/>
      <c r="E898" s="207"/>
      <c r="F898" s="207"/>
      <c r="G898" s="207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</row>
    <row r="899" spans="2:21" ht="13.5" customHeight="1" x14ac:dyDescent="0.3">
      <c r="B899" s="207"/>
      <c r="C899" s="207"/>
      <c r="D899" s="209"/>
      <c r="E899" s="207"/>
      <c r="F899" s="207"/>
      <c r="G899" s="207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</row>
    <row r="900" spans="2:21" ht="13.5" customHeight="1" x14ac:dyDescent="0.3">
      <c r="B900" s="207"/>
      <c r="C900" s="207"/>
      <c r="D900" s="209"/>
      <c r="E900" s="207"/>
      <c r="F900" s="207"/>
      <c r="G900" s="207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</row>
    <row r="901" spans="2:21" ht="13.5" customHeight="1" x14ac:dyDescent="0.3">
      <c r="B901" s="207"/>
      <c r="C901" s="207"/>
      <c r="D901" s="209"/>
      <c r="E901" s="207"/>
      <c r="F901" s="207"/>
      <c r="G901" s="207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</row>
    <row r="902" spans="2:21" ht="13.5" customHeight="1" x14ac:dyDescent="0.3">
      <c r="B902" s="207"/>
      <c r="C902" s="207"/>
      <c r="D902" s="209"/>
      <c r="E902" s="207"/>
      <c r="F902" s="207"/>
      <c r="G902" s="207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</row>
    <row r="903" spans="2:21" ht="13.5" customHeight="1" x14ac:dyDescent="0.3">
      <c r="B903" s="207"/>
      <c r="C903" s="207"/>
      <c r="D903" s="209"/>
      <c r="E903" s="207"/>
      <c r="F903" s="207"/>
      <c r="G903" s="207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</row>
    <row r="904" spans="2:21" ht="13.5" customHeight="1" x14ac:dyDescent="0.3">
      <c r="B904" s="207"/>
      <c r="C904" s="207"/>
      <c r="D904" s="209"/>
      <c r="E904" s="207"/>
      <c r="F904" s="207"/>
      <c r="G904" s="207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</row>
    <row r="905" spans="2:21" ht="13.5" customHeight="1" x14ac:dyDescent="0.3">
      <c r="B905" s="207"/>
      <c r="C905" s="207"/>
      <c r="D905" s="209"/>
      <c r="E905" s="207"/>
      <c r="F905" s="207"/>
      <c r="G905" s="207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</row>
    <row r="906" spans="2:21" ht="13.5" customHeight="1" x14ac:dyDescent="0.3">
      <c r="B906" s="207"/>
      <c r="C906" s="207"/>
      <c r="D906" s="209"/>
      <c r="E906" s="207"/>
      <c r="F906" s="207"/>
      <c r="G906" s="207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</row>
    <row r="907" spans="2:21" ht="13.5" customHeight="1" x14ac:dyDescent="0.3">
      <c r="B907" s="207"/>
      <c r="C907" s="207"/>
      <c r="D907" s="209"/>
      <c r="E907" s="207"/>
      <c r="F907" s="207"/>
      <c r="G907" s="207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</row>
    <row r="908" spans="2:21" ht="13.5" customHeight="1" x14ac:dyDescent="0.3">
      <c r="B908" s="207"/>
      <c r="C908" s="207"/>
      <c r="D908" s="209"/>
      <c r="E908" s="207"/>
      <c r="F908" s="207"/>
      <c r="G908" s="207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</row>
    <row r="909" spans="2:21" ht="13.5" customHeight="1" x14ac:dyDescent="0.3">
      <c r="B909" s="207"/>
      <c r="C909" s="207"/>
      <c r="D909" s="209"/>
      <c r="E909" s="207"/>
      <c r="F909" s="207"/>
      <c r="G909" s="207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</row>
    <row r="910" spans="2:21" ht="13.5" customHeight="1" x14ac:dyDescent="0.3">
      <c r="B910" s="207"/>
      <c r="C910" s="207"/>
      <c r="D910" s="209"/>
      <c r="E910" s="207"/>
      <c r="F910" s="207"/>
      <c r="G910" s="207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</row>
    <row r="911" spans="2:21" ht="13.5" customHeight="1" x14ac:dyDescent="0.3">
      <c r="B911" s="207"/>
      <c r="C911" s="207"/>
      <c r="D911" s="209"/>
      <c r="E911" s="207"/>
      <c r="F911" s="207"/>
      <c r="G911" s="207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</row>
    <row r="912" spans="2:21" ht="13.5" customHeight="1" x14ac:dyDescent="0.3">
      <c r="B912" s="207"/>
      <c r="C912" s="207"/>
      <c r="D912" s="209"/>
      <c r="E912" s="207"/>
      <c r="F912" s="207"/>
      <c r="G912" s="207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</row>
    <row r="913" spans="2:21" ht="13.5" customHeight="1" x14ac:dyDescent="0.3">
      <c r="B913" s="207"/>
      <c r="C913" s="207"/>
      <c r="D913" s="209"/>
      <c r="E913" s="207"/>
      <c r="F913" s="207"/>
      <c r="G913" s="207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</row>
    <row r="914" spans="2:21" ht="13.5" customHeight="1" x14ac:dyDescent="0.3">
      <c r="B914" s="207"/>
      <c r="C914" s="207"/>
      <c r="D914" s="209"/>
      <c r="E914" s="207"/>
      <c r="F914" s="207"/>
      <c r="G914" s="207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</row>
    <row r="915" spans="2:21" ht="13.5" customHeight="1" x14ac:dyDescent="0.3">
      <c r="B915" s="207"/>
      <c r="C915" s="207"/>
      <c r="D915" s="209"/>
      <c r="E915" s="207"/>
      <c r="F915" s="207"/>
      <c r="G915" s="207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</row>
    <row r="916" spans="2:21" ht="13.5" customHeight="1" x14ac:dyDescent="0.3">
      <c r="B916" s="207"/>
      <c r="C916" s="207"/>
      <c r="D916" s="209"/>
      <c r="E916" s="207"/>
      <c r="F916" s="207"/>
      <c r="G916" s="207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</row>
    <row r="917" spans="2:21" ht="13.5" customHeight="1" x14ac:dyDescent="0.3">
      <c r="B917" s="207"/>
      <c r="C917" s="207"/>
      <c r="D917" s="209"/>
      <c r="E917" s="207"/>
      <c r="F917" s="207"/>
      <c r="G917" s="207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</row>
    <row r="918" spans="2:21" ht="13.5" customHeight="1" x14ac:dyDescent="0.3">
      <c r="B918" s="207"/>
      <c r="C918" s="207"/>
      <c r="D918" s="209"/>
      <c r="E918" s="207"/>
      <c r="F918" s="207"/>
      <c r="G918" s="207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</row>
    <row r="919" spans="2:21" ht="13.5" customHeight="1" x14ac:dyDescent="0.3">
      <c r="B919" s="207"/>
      <c r="C919" s="207"/>
      <c r="D919" s="209"/>
      <c r="E919" s="207"/>
      <c r="F919" s="207"/>
      <c r="G919" s="207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</row>
    <row r="920" spans="2:21" ht="13.5" customHeight="1" x14ac:dyDescent="0.3">
      <c r="B920" s="207"/>
      <c r="C920" s="207"/>
      <c r="D920" s="209"/>
      <c r="E920" s="207"/>
      <c r="F920" s="207"/>
      <c r="G920" s="207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</row>
    <row r="921" spans="2:21" ht="13.5" customHeight="1" x14ac:dyDescent="0.3">
      <c r="B921" s="207"/>
      <c r="C921" s="207"/>
      <c r="D921" s="209"/>
      <c r="E921" s="207"/>
      <c r="F921" s="207"/>
      <c r="G921" s="207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</row>
    <row r="922" spans="2:21" ht="13.5" customHeight="1" x14ac:dyDescent="0.3">
      <c r="B922" s="207"/>
      <c r="C922" s="207"/>
      <c r="D922" s="209"/>
      <c r="E922" s="207"/>
      <c r="F922" s="207"/>
      <c r="G922" s="207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</row>
    <row r="923" spans="2:21" ht="13.5" customHeight="1" x14ac:dyDescent="0.3">
      <c r="B923" s="207"/>
      <c r="C923" s="207"/>
      <c r="D923" s="209"/>
      <c r="E923" s="207"/>
      <c r="F923" s="207"/>
      <c r="G923" s="207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</row>
    <row r="924" spans="2:21" ht="13.5" customHeight="1" x14ac:dyDescent="0.3">
      <c r="B924" s="207"/>
      <c r="C924" s="207"/>
      <c r="D924" s="209"/>
      <c r="E924" s="207"/>
      <c r="F924" s="207"/>
      <c r="G924" s="207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</row>
    <row r="925" spans="2:21" ht="13.5" customHeight="1" x14ac:dyDescent="0.3">
      <c r="B925" s="207"/>
      <c r="C925" s="207"/>
      <c r="D925" s="209"/>
      <c r="E925" s="207"/>
      <c r="F925" s="207"/>
      <c r="G925" s="207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</row>
    <row r="926" spans="2:21" ht="13.5" customHeight="1" x14ac:dyDescent="0.3">
      <c r="B926" s="207"/>
      <c r="C926" s="207"/>
      <c r="D926" s="209"/>
      <c r="E926" s="207"/>
      <c r="F926" s="207"/>
      <c r="G926" s="207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</row>
    <row r="927" spans="2:21" ht="13.5" customHeight="1" x14ac:dyDescent="0.3">
      <c r="B927" s="207"/>
      <c r="C927" s="207"/>
      <c r="D927" s="209"/>
      <c r="E927" s="207"/>
      <c r="F927" s="207"/>
      <c r="G927" s="207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</row>
    <row r="928" spans="2:21" ht="13.5" customHeight="1" x14ac:dyDescent="0.3">
      <c r="B928" s="207"/>
      <c r="C928" s="207"/>
      <c r="D928" s="209"/>
      <c r="E928" s="207"/>
      <c r="F928" s="207"/>
      <c r="G928" s="207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</row>
    <row r="929" spans="2:21" ht="13.5" customHeight="1" x14ac:dyDescent="0.3">
      <c r="B929" s="207"/>
      <c r="C929" s="207"/>
      <c r="D929" s="209"/>
      <c r="E929" s="207"/>
      <c r="F929" s="207"/>
      <c r="G929" s="207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</row>
    <row r="930" spans="2:21" ht="13.5" customHeight="1" x14ac:dyDescent="0.3">
      <c r="B930" s="207"/>
      <c r="C930" s="207"/>
      <c r="D930" s="209"/>
      <c r="E930" s="207"/>
      <c r="F930" s="207"/>
      <c r="G930" s="207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</row>
    <row r="931" spans="2:21" ht="13.5" customHeight="1" x14ac:dyDescent="0.3">
      <c r="B931" s="207"/>
      <c r="C931" s="207"/>
      <c r="D931" s="209"/>
      <c r="E931" s="207"/>
      <c r="F931" s="207"/>
      <c r="G931" s="207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</row>
    <row r="932" spans="2:21" ht="13.5" customHeight="1" x14ac:dyDescent="0.3">
      <c r="B932" s="207"/>
      <c r="C932" s="207"/>
      <c r="D932" s="209"/>
      <c r="E932" s="207"/>
      <c r="F932" s="207"/>
      <c r="G932" s="207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</row>
    <row r="933" spans="2:21" ht="13.5" customHeight="1" x14ac:dyDescent="0.3">
      <c r="B933" s="207"/>
      <c r="C933" s="207"/>
      <c r="D933" s="209"/>
      <c r="E933" s="207"/>
      <c r="F933" s="207"/>
      <c r="G933" s="207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</row>
    <row r="934" spans="2:21" ht="13.5" customHeight="1" x14ac:dyDescent="0.3">
      <c r="B934" s="207"/>
      <c r="C934" s="207"/>
      <c r="D934" s="209"/>
      <c r="E934" s="207"/>
      <c r="F934" s="207"/>
      <c r="G934" s="207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</row>
    <row r="935" spans="2:21" ht="13.5" customHeight="1" x14ac:dyDescent="0.3">
      <c r="B935" s="207"/>
      <c r="C935" s="207"/>
      <c r="D935" s="209"/>
      <c r="E935" s="207"/>
      <c r="F935" s="207"/>
      <c r="G935" s="207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</row>
    <row r="936" spans="2:21" ht="13.5" customHeight="1" x14ac:dyDescent="0.3">
      <c r="B936" s="207"/>
      <c r="C936" s="207"/>
      <c r="D936" s="209"/>
      <c r="E936" s="207"/>
      <c r="F936" s="207"/>
      <c r="G936" s="207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</row>
    <row r="937" spans="2:21" ht="13.5" customHeight="1" x14ac:dyDescent="0.3">
      <c r="B937" s="207"/>
      <c r="C937" s="207"/>
      <c r="D937" s="209"/>
      <c r="E937" s="207"/>
      <c r="F937" s="207"/>
      <c r="G937" s="207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</row>
    <row r="938" spans="2:21" ht="13.5" customHeight="1" x14ac:dyDescent="0.3">
      <c r="B938" s="207"/>
      <c r="C938" s="207"/>
      <c r="D938" s="209"/>
      <c r="E938" s="207"/>
      <c r="F938" s="207"/>
      <c r="G938" s="207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</row>
    <row r="939" spans="2:21" ht="13.5" customHeight="1" x14ac:dyDescent="0.3">
      <c r="B939" s="207"/>
      <c r="C939" s="207"/>
      <c r="D939" s="209"/>
      <c r="E939" s="207"/>
      <c r="F939" s="207"/>
      <c r="G939" s="207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</row>
    <row r="940" spans="2:21" ht="13.5" customHeight="1" x14ac:dyDescent="0.3">
      <c r="B940" s="207"/>
      <c r="C940" s="207"/>
      <c r="D940" s="209"/>
      <c r="E940" s="207"/>
      <c r="F940" s="207"/>
      <c r="G940" s="207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</row>
    <row r="941" spans="2:21" ht="13.5" customHeight="1" x14ac:dyDescent="0.3">
      <c r="B941" s="207"/>
      <c r="C941" s="207"/>
      <c r="D941" s="209"/>
      <c r="E941" s="207"/>
      <c r="F941" s="207"/>
      <c r="G941" s="207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</row>
    <row r="942" spans="2:21" ht="13.5" customHeight="1" x14ac:dyDescent="0.3">
      <c r="B942" s="207"/>
      <c r="C942" s="207"/>
      <c r="D942" s="209"/>
      <c r="E942" s="207"/>
      <c r="F942" s="207"/>
      <c r="G942" s="207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</row>
    <row r="943" spans="2:21" ht="13.5" customHeight="1" x14ac:dyDescent="0.3">
      <c r="B943" s="207"/>
      <c r="C943" s="207"/>
      <c r="D943" s="209"/>
      <c r="E943" s="207"/>
      <c r="F943" s="207"/>
      <c r="G943" s="207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</row>
    <row r="944" spans="2:21" ht="13.5" customHeight="1" x14ac:dyDescent="0.3">
      <c r="B944" s="207"/>
      <c r="C944" s="207"/>
      <c r="D944" s="209"/>
      <c r="E944" s="207"/>
      <c r="F944" s="207"/>
      <c r="G944" s="207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</row>
    <row r="945" spans="2:21" ht="13.5" customHeight="1" x14ac:dyDescent="0.3">
      <c r="B945" s="207"/>
      <c r="C945" s="207"/>
      <c r="D945" s="209"/>
      <c r="E945" s="207"/>
      <c r="F945" s="207"/>
      <c r="G945" s="207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</row>
    <row r="946" spans="2:21" ht="13.5" customHeight="1" x14ac:dyDescent="0.3">
      <c r="B946" s="207"/>
      <c r="C946" s="207"/>
      <c r="D946" s="209"/>
      <c r="E946" s="207"/>
      <c r="F946" s="207"/>
      <c r="G946" s="207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</row>
    <row r="947" spans="2:21" ht="13.5" customHeight="1" x14ac:dyDescent="0.3">
      <c r="B947" s="207"/>
      <c r="C947" s="207"/>
      <c r="D947" s="209"/>
      <c r="E947" s="207"/>
      <c r="F947" s="207"/>
      <c r="G947" s="207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</row>
    <row r="948" spans="2:21" ht="13.5" customHeight="1" x14ac:dyDescent="0.3">
      <c r="B948" s="207"/>
      <c r="C948" s="207"/>
      <c r="D948" s="209"/>
      <c r="E948" s="207"/>
      <c r="F948" s="207"/>
      <c r="G948" s="207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</row>
    <row r="949" spans="2:21" ht="13.5" customHeight="1" x14ac:dyDescent="0.3">
      <c r="B949" s="207"/>
      <c r="C949" s="207"/>
      <c r="D949" s="209"/>
      <c r="E949" s="207"/>
      <c r="F949" s="207"/>
      <c r="G949" s="207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</row>
    <row r="950" spans="2:21" ht="13.5" customHeight="1" x14ac:dyDescent="0.3">
      <c r="B950" s="207"/>
      <c r="C950" s="207"/>
      <c r="D950" s="209"/>
      <c r="E950" s="207"/>
      <c r="F950" s="207"/>
      <c r="G950" s="207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</row>
    <row r="951" spans="2:21" ht="13.5" customHeight="1" x14ac:dyDescent="0.3">
      <c r="B951" s="207"/>
      <c r="C951" s="207"/>
      <c r="D951" s="209"/>
      <c r="E951" s="207"/>
      <c r="F951" s="207"/>
      <c r="G951" s="207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</row>
    <row r="952" spans="2:21" ht="13.5" customHeight="1" x14ac:dyDescent="0.3">
      <c r="B952" s="207"/>
      <c r="C952" s="207"/>
      <c r="D952" s="209"/>
      <c r="E952" s="207"/>
      <c r="F952" s="207"/>
      <c r="G952" s="207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</row>
    <row r="953" spans="2:21" ht="13.5" customHeight="1" x14ac:dyDescent="0.3">
      <c r="B953" s="207"/>
      <c r="C953" s="207"/>
      <c r="D953" s="209"/>
      <c r="E953" s="207"/>
      <c r="F953" s="207"/>
      <c r="G953" s="207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</row>
    <row r="954" spans="2:21" ht="13.5" customHeight="1" x14ac:dyDescent="0.3">
      <c r="B954" s="207"/>
      <c r="C954" s="207"/>
      <c r="D954" s="209"/>
      <c r="E954" s="207"/>
      <c r="F954" s="207"/>
      <c r="G954" s="207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</row>
    <row r="955" spans="2:21" ht="13.5" customHeight="1" x14ac:dyDescent="0.3">
      <c r="B955" s="207"/>
      <c r="C955" s="207"/>
      <c r="D955" s="209"/>
      <c r="E955" s="207"/>
      <c r="F955" s="207"/>
      <c r="G955" s="207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</row>
    <row r="956" spans="2:21" ht="13.5" customHeight="1" x14ac:dyDescent="0.3">
      <c r="B956" s="207"/>
      <c r="C956" s="207"/>
      <c r="D956" s="209"/>
      <c r="E956" s="207"/>
      <c r="F956" s="207"/>
      <c r="G956" s="207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</row>
    <row r="957" spans="2:21" ht="13.5" customHeight="1" x14ac:dyDescent="0.3">
      <c r="B957" s="207"/>
      <c r="C957" s="207"/>
      <c r="D957" s="209"/>
      <c r="E957" s="207"/>
      <c r="F957" s="207"/>
      <c r="G957" s="207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</row>
    <row r="958" spans="2:21" ht="13.5" customHeight="1" x14ac:dyDescent="0.3">
      <c r="B958" s="207"/>
      <c r="C958" s="207"/>
      <c r="D958" s="209"/>
      <c r="E958" s="207"/>
      <c r="F958" s="207"/>
      <c r="G958" s="207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</row>
    <row r="959" spans="2:21" ht="13.5" customHeight="1" x14ac:dyDescent="0.3">
      <c r="B959" s="207"/>
      <c r="C959" s="207"/>
      <c r="D959" s="209"/>
      <c r="E959" s="207"/>
      <c r="F959" s="207"/>
      <c r="G959" s="207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</row>
    <row r="960" spans="2:21" ht="13.5" customHeight="1" x14ac:dyDescent="0.3">
      <c r="B960" s="207"/>
      <c r="C960" s="207"/>
      <c r="D960" s="209"/>
      <c r="E960" s="207"/>
      <c r="F960" s="207"/>
      <c r="G960" s="207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</row>
    <row r="961" spans="2:21" ht="13.5" customHeight="1" x14ac:dyDescent="0.3">
      <c r="B961" s="207"/>
      <c r="C961" s="207"/>
      <c r="D961" s="209"/>
      <c r="E961" s="207"/>
      <c r="F961" s="207"/>
      <c r="G961" s="207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</row>
    <row r="962" spans="2:21" ht="13.5" customHeight="1" x14ac:dyDescent="0.3">
      <c r="B962" s="207"/>
      <c r="C962" s="207"/>
      <c r="D962" s="209"/>
      <c r="E962" s="207"/>
      <c r="F962" s="207"/>
      <c r="G962" s="207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</row>
    <row r="963" spans="2:21" ht="13.5" customHeight="1" x14ac:dyDescent="0.3">
      <c r="B963" s="207"/>
      <c r="C963" s="207"/>
      <c r="D963" s="209"/>
      <c r="E963" s="207"/>
      <c r="F963" s="207"/>
      <c r="G963" s="207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</row>
    <row r="964" spans="2:21" ht="13.5" customHeight="1" x14ac:dyDescent="0.3">
      <c r="B964" s="207"/>
      <c r="C964" s="207"/>
      <c r="D964" s="209"/>
      <c r="E964" s="207"/>
      <c r="F964" s="207"/>
      <c r="G964" s="207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</row>
    <row r="965" spans="2:21" ht="13.5" customHeight="1" x14ac:dyDescent="0.3">
      <c r="B965" s="207"/>
      <c r="C965" s="207"/>
      <c r="D965" s="209"/>
      <c r="E965" s="207"/>
      <c r="F965" s="207"/>
      <c r="G965" s="207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</row>
    <row r="966" spans="2:21" ht="13.5" customHeight="1" x14ac:dyDescent="0.3">
      <c r="B966" s="207"/>
      <c r="C966" s="207"/>
      <c r="D966" s="209"/>
      <c r="E966" s="207"/>
      <c r="F966" s="207"/>
      <c r="G966" s="207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</row>
    <row r="967" spans="2:21" ht="13.5" customHeight="1" x14ac:dyDescent="0.3">
      <c r="B967" s="207"/>
      <c r="C967" s="207"/>
      <c r="D967" s="209"/>
      <c r="E967" s="207"/>
      <c r="F967" s="207"/>
      <c r="G967" s="207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</row>
    <row r="968" spans="2:21" ht="13.5" customHeight="1" x14ac:dyDescent="0.3">
      <c r="B968" s="207"/>
      <c r="C968" s="207"/>
      <c r="D968" s="209"/>
      <c r="E968" s="207"/>
      <c r="F968" s="207"/>
      <c r="G968" s="207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</row>
    <row r="969" spans="2:21" ht="13.5" customHeight="1" x14ac:dyDescent="0.3">
      <c r="B969" s="207"/>
      <c r="C969" s="207"/>
      <c r="D969" s="209"/>
      <c r="E969" s="207"/>
      <c r="F969" s="207"/>
      <c r="G969" s="207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</row>
    <row r="970" spans="2:21" ht="13.5" customHeight="1" x14ac:dyDescent="0.3">
      <c r="B970" s="207"/>
      <c r="C970" s="207"/>
      <c r="D970" s="209"/>
      <c r="E970" s="207"/>
      <c r="F970" s="207"/>
      <c r="G970" s="207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</row>
    <row r="971" spans="2:21" ht="13.5" customHeight="1" x14ac:dyDescent="0.3">
      <c r="B971" s="207"/>
      <c r="C971" s="207"/>
      <c r="D971" s="209"/>
      <c r="E971" s="207"/>
      <c r="F971" s="207"/>
      <c r="G971" s="207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</row>
    <row r="972" spans="2:21" ht="13.5" customHeight="1" x14ac:dyDescent="0.3">
      <c r="B972" s="207"/>
      <c r="C972" s="207"/>
      <c r="D972" s="209"/>
      <c r="E972" s="207"/>
      <c r="F972" s="207"/>
      <c r="G972" s="207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</row>
    <row r="973" spans="2:21" ht="13.5" customHeight="1" x14ac:dyDescent="0.3">
      <c r="B973" s="207"/>
      <c r="C973" s="207"/>
      <c r="D973" s="209"/>
      <c r="E973" s="207"/>
      <c r="F973" s="207"/>
      <c r="G973" s="207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</row>
    <row r="974" spans="2:21" ht="13.5" customHeight="1" x14ac:dyDescent="0.3">
      <c r="B974" s="207"/>
      <c r="C974" s="207"/>
      <c r="D974" s="209"/>
      <c r="E974" s="207"/>
      <c r="F974" s="207"/>
      <c r="G974" s="207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</row>
    <row r="975" spans="2:21" ht="13.5" customHeight="1" x14ac:dyDescent="0.3">
      <c r="B975" s="207"/>
      <c r="C975" s="207"/>
      <c r="D975" s="209"/>
      <c r="E975" s="207"/>
      <c r="F975" s="207"/>
      <c r="G975" s="207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</row>
    <row r="976" spans="2:21" ht="13.5" customHeight="1" x14ac:dyDescent="0.3">
      <c r="B976" s="207"/>
      <c r="C976" s="207"/>
      <c r="D976" s="209"/>
      <c r="E976" s="207"/>
      <c r="F976" s="207"/>
      <c r="G976" s="207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</row>
    <row r="977" spans="2:21" ht="13.5" customHeight="1" x14ac:dyDescent="0.3">
      <c r="B977" s="207"/>
      <c r="C977" s="207"/>
      <c r="D977" s="209"/>
      <c r="E977" s="207"/>
      <c r="F977" s="207"/>
      <c r="G977" s="207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</row>
    <row r="978" spans="2:21" ht="13.5" customHeight="1" x14ac:dyDescent="0.3">
      <c r="B978" s="207"/>
      <c r="C978" s="207"/>
      <c r="D978" s="209"/>
      <c r="E978" s="207"/>
      <c r="F978" s="207"/>
      <c r="G978" s="207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</row>
    <row r="979" spans="2:21" ht="13.5" customHeight="1" x14ac:dyDescent="0.3">
      <c r="B979" s="207"/>
      <c r="C979" s="207"/>
      <c r="D979" s="209"/>
      <c r="E979" s="207"/>
      <c r="F979" s="207"/>
      <c r="G979" s="207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</row>
    <row r="980" spans="2:21" ht="13.5" customHeight="1" x14ac:dyDescent="0.3">
      <c r="B980" s="207"/>
      <c r="C980" s="207"/>
      <c r="D980" s="209"/>
      <c r="E980" s="207"/>
      <c r="F980" s="207"/>
      <c r="G980" s="207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</row>
    <row r="981" spans="2:21" ht="13.5" customHeight="1" x14ac:dyDescent="0.3">
      <c r="B981" s="207"/>
      <c r="C981" s="207"/>
      <c r="D981" s="209"/>
      <c r="E981" s="207"/>
      <c r="F981" s="207"/>
      <c r="G981" s="207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</row>
    <row r="982" spans="2:21" ht="13.5" customHeight="1" x14ac:dyDescent="0.3">
      <c r="B982" s="207"/>
      <c r="C982" s="207"/>
      <c r="D982" s="209"/>
      <c r="E982" s="207"/>
      <c r="F982" s="207"/>
      <c r="G982" s="207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</row>
    <row r="983" spans="2:21" ht="13.5" customHeight="1" x14ac:dyDescent="0.3">
      <c r="B983" s="207"/>
      <c r="C983" s="207"/>
      <c r="D983" s="209"/>
      <c r="E983" s="207"/>
      <c r="F983" s="207"/>
      <c r="G983" s="207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</row>
    <row r="984" spans="2:21" ht="13.5" customHeight="1" x14ac:dyDescent="0.3">
      <c r="B984" s="207"/>
      <c r="C984" s="207"/>
      <c r="D984" s="209"/>
      <c r="E984" s="207"/>
      <c r="F984" s="207"/>
      <c r="G984" s="207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</row>
    <row r="985" spans="2:21" ht="13.5" customHeight="1" x14ac:dyDescent="0.3">
      <c r="B985" s="207"/>
      <c r="C985" s="207"/>
      <c r="D985" s="209"/>
      <c r="E985" s="207"/>
      <c r="F985" s="207"/>
      <c r="G985" s="207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</row>
    <row r="986" spans="2:21" ht="13.5" customHeight="1" x14ac:dyDescent="0.3">
      <c r="B986" s="207"/>
      <c r="C986" s="207"/>
      <c r="D986" s="209"/>
      <c r="E986" s="207"/>
      <c r="F986" s="207"/>
      <c r="G986" s="207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</row>
    <row r="987" spans="2:21" ht="13.5" customHeight="1" x14ac:dyDescent="0.3">
      <c r="B987" s="207"/>
      <c r="C987" s="207"/>
      <c r="D987" s="209"/>
      <c r="E987" s="207"/>
      <c r="F987" s="207"/>
      <c r="G987" s="207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</row>
    <row r="988" spans="2:21" ht="13.5" customHeight="1" x14ac:dyDescent="0.3">
      <c r="B988" s="207"/>
      <c r="C988" s="207"/>
      <c r="D988" s="209"/>
      <c r="E988" s="207"/>
      <c r="F988" s="207"/>
      <c r="G988" s="207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</row>
    <row r="989" spans="2:21" ht="13.5" customHeight="1" x14ac:dyDescent="0.3">
      <c r="B989" s="207"/>
      <c r="C989" s="207"/>
      <c r="D989" s="209"/>
      <c r="E989" s="207"/>
      <c r="F989" s="207"/>
      <c r="G989" s="207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</row>
    <row r="990" spans="2:21" ht="13.5" customHeight="1" x14ac:dyDescent="0.3">
      <c r="B990" s="207"/>
      <c r="C990" s="207"/>
      <c r="D990" s="209"/>
      <c r="E990" s="207"/>
      <c r="F990" s="207"/>
      <c r="G990" s="207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</row>
    <row r="991" spans="2:21" ht="13.5" customHeight="1" x14ac:dyDescent="0.3">
      <c r="B991" s="207"/>
      <c r="C991" s="207"/>
      <c r="D991" s="209"/>
      <c r="E991" s="207"/>
      <c r="F991" s="207"/>
      <c r="G991" s="207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</row>
    <row r="992" spans="2:21" ht="13.5" customHeight="1" x14ac:dyDescent="0.3">
      <c r="B992" s="207"/>
      <c r="C992" s="207"/>
      <c r="D992" s="209"/>
      <c r="E992" s="207"/>
      <c r="F992" s="207"/>
      <c r="G992" s="207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</row>
    <row r="993" spans="2:21" ht="13.5" customHeight="1" x14ac:dyDescent="0.3">
      <c r="B993" s="207"/>
      <c r="C993" s="207"/>
      <c r="D993" s="209"/>
      <c r="E993" s="207"/>
      <c r="F993" s="207"/>
      <c r="G993" s="207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</row>
    <row r="994" spans="2:21" ht="13.5" customHeight="1" x14ac:dyDescent="0.3">
      <c r="B994" s="207"/>
      <c r="C994" s="207"/>
      <c r="D994" s="209"/>
      <c r="E994" s="207"/>
      <c r="F994" s="207"/>
      <c r="G994" s="207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</row>
    <row r="995" spans="2:21" ht="13.5" customHeight="1" x14ac:dyDescent="0.3">
      <c r="B995" s="207"/>
      <c r="C995" s="207"/>
      <c r="D995" s="209"/>
      <c r="E995" s="207"/>
      <c r="F995" s="207"/>
      <c r="G995" s="207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</row>
    <row r="996" spans="2:21" ht="13.5" customHeight="1" x14ac:dyDescent="0.3">
      <c r="B996" s="207"/>
      <c r="C996" s="207"/>
      <c r="D996" s="209"/>
      <c r="E996" s="207"/>
      <c r="F996" s="207"/>
      <c r="G996" s="207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</row>
    <row r="997" spans="2:21" ht="13.5" customHeight="1" x14ac:dyDescent="0.3">
      <c r="B997" s="207"/>
      <c r="C997" s="207"/>
      <c r="D997" s="209"/>
      <c r="E997" s="207"/>
      <c r="F997" s="207"/>
      <c r="G997" s="207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</row>
    <row r="998" spans="2:21" ht="13.5" customHeight="1" x14ac:dyDescent="0.3">
      <c r="B998" s="207"/>
      <c r="C998" s="207"/>
      <c r="D998" s="209"/>
      <c r="E998" s="207"/>
      <c r="F998" s="207"/>
      <c r="G998" s="207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</row>
    <row r="999" spans="2:21" ht="13.5" customHeight="1" x14ac:dyDescent="0.3">
      <c r="B999" s="207"/>
      <c r="C999" s="207"/>
      <c r="D999" s="209"/>
      <c r="E999" s="207"/>
      <c r="F999" s="207"/>
      <c r="G999" s="207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</row>
    <row r="1000" spans="2:21" ht="13.5" customHeight="1" x14ac:dyDescent="0.3">
      <c r="B1000" s="207"/>
      <c r="C1000" s="207"/>
      <c r="D1000" s="209"/>
      <c r="E1000" s="207"/>
      <c r="F1000" s="207"/>
      <c r="G1000" s="207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</row>
    <row r="1001" spans="2:21" ht="13.5" customHeight="1" x14ac:dyDescent="0.3">
      <c r="B1001" s="207"/>
      <c r="C1001" s="207"/>
      <c r="D1001" s="209"/>
      <c r="E1001" s="207"/>
      <c r="F1001" s="207"/>
      <c r="G1001" s="207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</row>
    <row r="1002" spans="2:21" ht="13.5" customHeight="1" x14ac:dyDescent="0.35">
      <c r="B1002" s="207"/>
      <c r="C1002" s="207"/>
      <c r="D1002" s="209"/>
    </row>
    <row r="1003" spans="2:21" ht="13.5" customHeight="1" x14ac:dyDescent="0.3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985"/>
  <sheetViews>
    <sheetView showGridLines="0" tabSelected="1" topLeftCell="A65" zoomScale="80" zoomScaleNormal="80" zoomScaleSheetLayoutView="70" workbookViewId="0">
      <selection activeCell="D76" sqref="D76"/>
    </sheetView>
  </sheetViews>
  <sheetFormatPr defaultRowHeight="15.5" x14ac:dyDescent="0.35"/>
  <cols>
    <col min="1" max="1" width="6.7265625" customWidth="1"/>
    <col min="2" max="2" width="47.7265625" style="4" customWidth="1"/>
    <col min="3" max="3" width="35" style="4" customWidth="1"/>
    <col min="4" max="4" width="32.453125" style="4" customWidth="1"/>
    <col min="5" max="5" width="21.81640625" style="4" customWidth="1"/>
    <col min="6" max="7" width="21.81640625" style="4" hidden="1" customWidth="1"/>
    <col min="8" max="8" width="25.54296875" style="4" hidden="1" customWidth="1"/>
    <col min="9" max="9" width="26.1796875" style="4" hidden="1" customWidth="1"/>
    <col min="10" max="16" width="21.81640625" style="4" hidden="1" customWidth="1"/>
    <col min="17" max="1010" width="14.453125" customWidth="1"/>
    <col min="1011" max="1012" width="11.54296875"/>
  </cols>
  <sheetData>
    <row r="2" spans="2:17" ht="100" customHeight="1" x14ac:dyDescent="0.35"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</row>
    <row r="3" spans="2:17" ht="45" customHeight="1" x14ac:dyDescent="0.35">
      <c r="B3" s="628" t="s">
        <v>0</v>
      </c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</row>
    <row r="4" spans="2:17" ht="30" customHeight="1" x14ac:dyDescent="0.35">
      <c r="B4" s="629" t="s">
        <v>237</v>
      </c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</row>
    <row r="5" spans="2:17" ht="31.5" customHeight="1" x14ac:dyDescent="0.35">
      <c r="B5" s="630"/>
      <c r="C5" s="631"/>
      <c r="D5" s="260" t="s">
        <v>3</v>
      </c>
      <c r="E5" s="44" t="s">
        <v>96</v>
      </c>
      <c r="F5" s="44" t="s">
        <v>7</v>
      </c>
      <c r="G5" s="44" t="s">
        <v>8</v>
      </c>
      <c r="H5" s="44" t="s">
        <v>9</v>
      </c>
      <c r="I5" s="44" t="s">
        <v>10</v>
      </c>
      <c r="J5" s="44" t="s">
        <v>11</v>
      </c>
      <c r="K5" s="44" t="s">
        <v>156</v>
      </c>
      <c r="L5" s="44" t="s">
        <v>15</v>
      </c>
      <c r="M5" s="44" t="s">
        <v>16</v>
      </c>
      <c r="N5" s="44" t="s">
        <v>17</v>
      </c>
      <c r="O5" s="44" t="s">
        <v>18</v>
      </c>
      <c r="P5" s="44" t="s">
        <v>19</v>
      </c>
    </row>
    <row r="6" spans="2:17" ht="31.5" customHeight="1" x14ac:dyDescent="0.35">
      <c r="B6" s="627" t="s">
        <v>240</v>
      </c>
      <c r="C6" s="627"/>
      <c r="D6" s="261" t="s">
        <v>238</v>
      </c>
      <c r="E6" s="262">
        <f t="shared" ref="E6:G6" si="0">IFERROR((E7/E8),"-")</f>
        <v>1.0088801571709234</v>
      </c>
      <c r="F6" s="262" t="str">
        <f t="shared" si="0"/>
        <v>-</v>
      </c>
      <c r="G6" s="262" t="str">
        <f t="shared" si="0"/>
        <v>-</v>
      </c>
      <c r="H6" s="262" t="str">
        <f t="shared" ref="H6:P6" si="1">IFERROR((H7/H8),"-")</f>
        <v>-</v>
      </c>
      <c r="I6" s="262" t="str">
        <f t="shared" si="1"/>
        <v>-</v>
      </c>
      <c r="J6" s="262" t="str">
        <f t="shared" si="1"/>
        <v>-</v>
      </c>
      <c r="K6" s="262" t="str">
        <f t="shared" si="1"/>
        <v>-</v>
      </c>
      <c r="L6" s="262" t="str">
        <f t="shared" si="1"/>
        <v>-</v>
      </c>
      <c r="M6" s="262" t="str">
        <f t="shared" si="1"/>
        <v>-</v>
      </c>
      <c r="N6" s="262" t="str">
        <f t="shared" si="1"/>
        <v>-</v>
      </c>
      <c r="O6" s="262" t="str">
        <f t="shared" si="1"/>
        <v>-</v>
      </c>
      <c r="P6" s="262" t="str">
        <f t="shared" si="1"/>
        <v>-</v>
      </c>
    </row>
    <row r="7" spans="2:17" ht="31.5" customHeight="1" x14ac:dyDescent="0.35">
      <c r="B7" s="620" t="s">
        <v>115</v>
      </c>
      <c r="C7" s="620"/>
      <c r="D7" s="412"/>
      <c r="E7" s="185">
        <v>12838</v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</row>
    <row r="8" spans="2:17" ht="31.5" customHeight="1" x14ac:dyDescent="0.35">
      <c r="B8" s="620" t="s">
        <v>116</v>
      </c>
      <c r="C8" s="620"/>
      <c r="D8" s="413"/>
      <c r="E8" s="185">
        <v>12725</v>
      </c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</row>
    <row r="9" spans="2:17" ht="30" customHeight="1" x14ac:dyDescent="0.35">
      <c r="B9" s="625" t="s">
        <v>241</v>
      </c>
      <c r="C9" s="625"/>
      <c r="D9" s="263" t="s">
        <v>239</v>
      </c>
      <c r="E9" s="264">
        <f t="shared" ref="E9:G9" si="2">IFERROR((E10/E11),"-")</f>
        <v>6.55</v>
      </c>
      <c r="F9" s="264" t="str">
        <f t="shared" si="2"/>
        <v>-</v>
      </c>
      <c r="G9" s="264" t="str">
        <f t="shared" si="2"/>
        <v>-</v>
      </c>
      <c r="H9" s="264" t="str">
        <f t="shared" ref="H9:P9" si="3">IFERROR((H10/H11),"-")</f>
        <v>-</v>
      </c>
      <c r="I9" s="264" t="str">
        <f t="shared" si="3"/>
        <v>-</v>
      </c>
      <c r="J9" s="264" t="str">
        <f t="shared" si="3"/>
        <v>-</v>
      </c>
      <c r="K9" s="264" t="str">
        <f t="shared" si="3"/>
        <v>-</v>
      </c>
      <c r="L9" s="264" t="str">
        <f t="shared" si="3"/>
        <v>-</v>
      </c>
      <c r="M9" s="264" t="str">
        <f t="shared" si="3"/>
        <v>-</v>
      </c>
      <c r="N9" s="264" t="str">
        <f t="shared" si="3"/>
        <v>-</v>
      </c>
      <c r="O9" s="264" t="str">
        <f t="shared" si="3"/>
        <v>-</v>
      </c>
      <c r="P9" s="264" t="str">
        <f t="shared" si="3"/>
        <v>-</v>
      </c>
    </row>
    <row r="10" spans="2:17" ht="30" customHeight="1" x14ac:dyDescent="0.35">
      <c r="B10" s="620" t="s">
        <v>115</v>
      </c>
      <c r="C10" s="620"/>
      <c r="D10" s="621"/>
      <c r="E10" s="185">
        <v>12838</v>
      </c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</row>
    <row r="11" spans="2:17" ht="30" customHeight="1" x14ac:dyDescent="0.35">
      <c r="B11" s="620" t="s">
        <v>117</v>
      </c>
      <c r="C11" s="620"/>
      <c r="D11" s="622"/>
      <c r="E11" s="185">
        <v>1960</v>
      </c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</row>
    <row r="12" spans="2:17" ht="31.5" customHeight="1" x14ac:dyDescent="0.35">
      <c r="B12" s="625" t="s">
        <v>242</v>
      </c>
      <c r="C12" s="625"/>
      <c r="D12" s="263" t="s">
        <v>118</v>
      </c>
      <c r="E12" s="265">
        <f t="shared" ref="E12:G12" si="4">IFERROR(((100-(E13*100))*E14)/(E13*100)*24,"-")</f>
        <v>7.5280729330399119</v>
      </c>
      <c r="F12" s="266" t="str">
        <f t="shared" si="4"/>
        <v>-</v>
      </c>
      <c r="G12" s="266" t="str">
        <f t="shared" si="4"/>
        <v>-</v>
      </c>
      <c r="H12" s="266" t="str">
        <f t="shared" ref="H12:P12" si="5">IFERROR(((100-(H13*100))*H14)/(H13*100)*24,"-")</f>
        <v>-</v>
      </c>
      <c r="I12" s="266" t="str">
        <f t="shared" si="5"/>
        <v>-</v>
      </c>
      <c r="J12" s="266" t="str">
        <f t="shared" si="5"/>
        <v>-</v>
      </c>
      <c r="K12" s="266" t="str">
        <f t="shared" si="5"/>
        <v>-</v>
      </c>
      <c r="L12" s="266" t="str">
        <f>IFERROR(((100-(L13*100))*L14)/(L13*100)*24,"-")</f>
        <v>-</v>
      </c>
      <c r="M12" s="266" t="str">
        <f t="shared" si="5"/>
        <v>-</v>
      </c>
      <c r="N12" s="266" t="str">
        <f t="shared" si="5"/>
        <v>-</v>
      </c>
      <c r="O12" s="266" t="str">
        <f t="shared" si="5"/>
        <v>-</v>
      </c>
      <c r="P12" s="266" t="str">
        <f t="shared" si="5"/>
        <v>-</v>
      </c>
    </row>
    <row r="13" spans="2:17" ht="31.5" customHeight="1" x14ac:dyDescent="0.35">
      <c r="B13" s="626" t="s">
        <v>119</v>
      </c>
      <c r="C13" s="626"/>
      <c r="D13" s="621"/>
      <c r="E13" s="267">
        <v>0.95430000000000004</v>
      </c>
      <c r="F13" s="267"/>
      <c r="G13" s="267"/>
      <c r="H13" s="284"/>
      <c r="I13" s="284"/>
      <c r="J13" s="267"/>
      <c r="K13" s="284"/>
      <c r="L13" s="284"/>
      <c r="M13" s="267"/>
      <c r="N13" s="284"/>
      <c r="O13" s="284"/>
      <c r="P13" s="284"/>
      <c r="Q13" s="365"/>
    </row>
    <row r="14" spans="2:17" ht="31.5" customHeight="1" x14ac:dyDescent="0.35">
      <c r="B14" s="620" t="s">
        <v>120</v>
      </c>
      <c r="C14" s="620"/>
      <c r="D14" s="622"/>
      <c r="E14" s="268">
        <v>6.55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 t="str">
        <f t="shared" ref="P14" si="6">P9</f>
        <v>-</v>
      </c>
    </row>
    <row r="15" spans="2:17" ht="32.25" customHeight="1" x14ac:dyDescent="0.35">
      <c r="B15" s="627" t="s">
        <v>243</v>
      </c>
      <c r="C15" s="627"/>
      <c r="D15" s="261" t="s">
        <v>144</v>
      </c>
      <c r="E15" s="269">
        <f t="shared" ref="E15:G34" si="7">IFERROR((E16/E17),"-")</f>
        <v>4.0241448692152917E-2</v>
      </c>
      <c r="F15" s="269" t="str">
        <f t="shared" si="7"/>
        <v>-</v>
      </c>
      <c r="G15" s="269" t="str">
        <f t="shared" si="7"/>
        <v>-</v>
      </c>
      <c r="H15" s="269" t="str">
        <f t="shared" ref="H15:P15" si="8">IFERROR((H16/H17),"-")</f>
        <v>-</v>
      </c>
      <c r="I15" s="269" t="str">
        <f t="shared" si="8"/>
        <v>-</v>
      </c>
      <c r="J15" s="269" t="str">
        <f t="shared" si="8"/>
        <v>-</v>
      </c>
      <c r="K15" s="269" t="str">
        <f t="shared" si="8"/>
        <v>-</v>
      </c>
      <c r="L15" s="269" t="str">
        <f t="shared" si="8"/>
        <v>-</v>
      </c>
      <c r="M15" s="269" t="str">
        <f t="shared" si="8"/>
        <v>-</v>
      </c>
      <c r="N15" s="269" t="str">
        <f t="shared" si="8"/>
        <v>-</v>
      </c>
      <c r="O15" s="269" t="str">
        <f t="shared" si="8"/>
        <v>-</v>
      </c>
      <c r="P15" s="269" t="str">
        <f t="shared" si="8"/>
        <v>-</v>
      </c>
    </row>
    <row r="16" spans="2:17" ht="32.25" customHeight="1" x14ac:dyDescent="0.35">
      <c r="B16" s="635" t="s">
        <v>121</v>
      </c>
      <c r="C16" s="635"/>
      <c r="D16" s="621"/>
      <c r="E16" s="185">
        <v>80</v>
      </c>
      <c r="F16" s="185"/>
      <c r="G16" s="185"/>
      <c r="H16" s="185"/>
      <c r="I16" s="185"/>
      <c r="J16" s="185"/>
      <c r="K16" s="285"/>
      <c r="L16" s="185"/>
      <c r="M16" s="185"/>
      <c r="N16" s="185"/>
      <c r="O16" s="185"/>
      <c r="P16" s="185"/>
    </row>
    <row r="17" spans="2:19" ht="32.25" customHeight="1" x14ac:dyDescent="0.35">
      <c r="B17" s="635" t="s">
        <v>122</v>
      </c>
      <c r="C17" s="635"/>
      <c r="D17" s="622"/>
      <c r="E17" s="185">
        <v>1988</v>
      </c>
      <c r="F17" s="185"/>
      <c r="G17" s="185"/>
      <c r="H17" s="185"/>
      <c r="I17" s="185"/>
      <c r="J17" s="185"/>
      <c r="K17" s="285"/>
      <c r="L17" s="185"/>
      <c r="M17" s="185"/>
      <c r="N17" s="185"/>
      <c r="O17" s="185"/>
      <c r="P17" s="185"/>
    </row>
    <row r="18" spans="2:19" ht="33.75" customHeight="1" x14ac:dyDescent="0.35">
      <c r="B18" s="627" t="s">
        <v>244</v>
      </c>
      <c r="C18" s="627"/>
      <c r="D18" s="261" t="s">
        <v>123</v>
      </c>
      <c r="E18" s="269">
        <f t="shared" si="7"/>
        <v>2.0161290322580645E-2</v>
      </c>
      <c r="F18" s="269" t="str">
        <f t="shared" si="7"/>
        <v>-</v>
      </c>
      <c r="G18" s="269" t="str">
        <f t="shared" si="7"/>
        <v>-</v>
      </c>
      <c r="H18" s="269" t="str">
        <f t="shared" ref="H18:P18" si="9">IFERROR((H19/H20),"-")</f>
        <v>-</v>
      </c>
      <c r="I18" s="269" t="str">
        <f t="shared" si="9"/>
        <v>-</v>
      </c>
      <c r="J18" s="269" t="str">
        <f t="shared" si="9"/>
        <v>-</v>
      </c>
      <c r="K18" s="269" t="str">
        <f t="shared" si="9"/>
        <v>-</v>
      </c>
      <c r="L18" s="269" t="str">
        <f t="shared" si="9"/>
        <v>-</v>
      </c>
      <c r="M18" s="269" t="str">
        <f t="shared" si="9"/>
        <v>-</v>
      </c>
      <c r="N18" s="269" t="str">
        <f t="shared" si="9"/>
        <v>-</v>
      </c>
      <c r="O18" s="269" t="str">
        <f t="shared" si="9"/>
        <v>-</v>
      </c>
      <c r="P18" s="269" t="str">
        <f t="shared" si="9"/>
        <v>-</v>
      </c>
    </row>
    <row r="19" spans="2:19" ht="26.25" customHeight="1" x14ac:dyDescent="0.35">
      <c r="B19" s="620" t="s">
        <v>124</v>
      </c>
      <c r="C19" s="620"/>
      <c r="D19" s="621"/>
      <c r="E19" s="270">
        <v>5</v>
      </c>
      <c r="F19" s="270"/>
      <c r="G19" s="270"/>
      <c r="H19" s="270"/>
      <c r="I19" s="329"/>
      <c r="J19" s="270"/>
      <c r="K19" s="270"/>
      <c r="L19" s="270"/>
      <c r="M19" s="270"/>
      <c r="N19" s="270"/>
      <c r="O19" s="270"/>
      <c r="P19" s="270"/>
    </row>
    <row r="20" spans="2:19" ht="27" customHeight="1" x14ac:dyDescent="0.35">
      <c r="B20" s="620" t="s">
        <v>125</v>
      </c>
      <c r="C20" s="620"/>
      <c r="D20" s="622"/>
      <c r="E20" s="69">
        <v>248</v>
      </c>
      <c r="F20" s="271"/>
      <c r="G20" s="69"/>
      <c r="H20" s="69"/>
      <c r="I20" s="286"/>
      <c r="J20" s="69"/>
      <c r="K20" s="69"/>
      <c r="L20" s="69"/>
      <c r="M20" s="69"/>
      <c r="N20" s="69"/>
      <c r="O20" s="69"/>
      <c r="P20" s="69"/>
    </row>
    <row r="21" spans="2:19" ht="27" customHeight="1" x14ac:dyDescent="0.35">
      <c r="B21" s="616" t="s">
        <v>277</v>
      </c>
      <c r="C21" s="617"/>
      <c r="D21" s="260" t="s">
        <v>3</v>
      </c>
      <c r="E21" s="44" t="s">
        <v>19</v>
      </c>
      <c r="F21" s="44" t="s">
        <v>96</v>
      </c>
      <c r="G21" s="44" t="s">
        <v>7</v>
      </c>
      <c r="H21" s="44" t="s">
        <v>8</v>
      </c>
      <c r="I21" s="44" t="s">
        <v>9</v>
      </c>
      <c r="J21" s="44" t="s">
        <v>10</v>
      </c>
      <c r="K21" s="44" t="s">
        <v>11</v>
      </c>
      <c r="L21" s="44" t="s">
        <v>156</v>
      </c>
      <c r="M21" s="44" t="s">
        <v>15</v>
      </c>
      <c r="N21" s="44" t="s">
        <v>16</v>
      </c>
      <c r="O21" s="44" t="s">
        <v>17</v>
      </c>
      <c r="P21" s="44" t="s">
        <v>18</v>
      </c>
    </row>
    <row r="22" spans="2:19" ht="30.75" customHeight="1" x14ac:dyDescent="0.35">
      <c r="B22" s="618"/>
      <c r="C22" s="619"/>
      <c r="D22" s="414" t="s">
        <v>127</v>
      </c>
      <c r="E22" s="426">
        <f>IFERROR((E23/E24),"-")</f>
        <v>2.2300095571838167E-3</v>
      </c>
      <c r="F22" s="306" t="str">
        <f>IFERROR((F23/F24),"-")</f>
        <v>-</v>
      </c>
      <c r="G22" s="306" t="str">
        <f>IFERROR((G23/G24),"-")</f>
        <v>-</v>
      </c>
      <c r="H22" s="306" t="str">
        <f>IFERROR((H23/H24),"-")</f>
        <v>-</v>
      </c>
      <c r="I22" s="306" t="str">
        <f t="shared" ref="I22:P22" si="10">IFERROR((I23/I24),"-")</f>
        <v>-</v>
      </c>
      <c r="J22" s="306" t="str">
        <f t="shared" si="10"/>
        <v>-</v>
      </c>
      <c r="K22" s="306" t="str">
        <f t="shared" si="10"/>
        <v>-</v>
      </c>
      <c r="L22" s="306" t="str">
        <f t="shared" si="10"/>
        <v>-</v>
      </c>
      <c r="M22" s="306" t="str">
        <f t="shared" si="10"/>
        <v>-</v>
      </c>
      <c r="N22" s="306" t="str">
        <f t="shared" si="10"/>
        <v>-</v>
      </c>
      <c r="O22" s="306" t="str">
        <f t="shared" si="10"/>
        <v>-</v>
      </c>
      <c r="P22" s="306" t="str">
        <f t="shared" si="10"/>
        <v>-</v>
      </c>
    </row>
    <row r="23" spans="2:19" ht="30.75" customHeight="1" x14ac:dyDescent="0.35">
      <c r="B23" s="633" t="s">
        <v>128</v>
      </c>
      <c r="C23" s="634"/>
      <c r="D23" s="632"/>
      <c r="E23" s="270">
        <v>7</v>
      </c>
      <c r="F23" s="270"/>
      <c r="G23" s="270"/>
      <c r="H23" s="270"/>
      <c r="I23" s="329"/>
      <c r="J23" s="270"/>
      <c r="K23" s="329"/>
      <c r="L23" s="270"/>
      <c r="M23" s="270"/>
      <c r="N23" s="270"/>
      <c r="O23" s="329"/>
      <c r="P23" s="270"/>
    </row>
    <row r="24" spans="2:19" ht="30.75" customHeight="1" x14ac:dyDescent="0.35">
      <c r="B24" s="633" t="s">
        <v>129</v>
      </c>
      <c r="C24" s="634"/>
      <c r="D24" s="632"/>
      <c r="E24" s="190">
        <v>3139</v>
      </c>
      <c r="F24" s="190"/>
      <c r="G24" s="190"/>
      <c r="H24" s="190"/>
      <c r="I24" s="330"/>
      <c r="J24" s="190"/>
      <c r="K24" s="330"/>
      <c r="L24" s="270"/>
      <c r="M24" s="270"/>
      <c r="N24" s="270"/>
      <c r="O24" s="329"/>
      <c r="P24" s="270"/>
    </row>
    <row r="25" spans="2:19" ht="42.75" customHeight="1" x14ac:dyDescent="0.35">
      <c r="B25" s="625" t="s">
        <v>273</v>
      </c>
      <c r="C25" s="625"/>
      <c r="D25" s="261" t="s">
        <v>123</v>
      </c>
      <c r="E25" s="272">
        <f t="shared" si="7"/>
        <v>4.7619047619047616E-2</v>
      </c>
      <c r="F25" s="272" t="str">
        <f t="shared" si="7"/>
        <v>-</v>
      </c>
      <c r="G25" s="272" t="str">
        <f t="shared" si="7"/>
        <v>-</v>
      </c>
      <c r="H25" s="272" t="str">
        <f t="shared" ref="H25:P25" si="11">IFERROR((H26/H27),"-")</f>
        <v>-</v>
      </c>
      <c r="I25" s="272" t="str">
        <f t="shared" si="11"/>
        <v>-</v>
      </c>
      <c r="J25" s="272" t="str">
        <f t="shared" si="11"/>
        <v>-</v>
      </c>
      <c r="K25" s="272" t="str">
        <f t="shared" si="11"/>
        <v>-</v>
      </c>
      <c r="L25" s="272" t="str">
        <f t="shared" si="11"/>
        <v>-</v>
      </c>
      <c r="M25" s="272" t="str">
        <f t="shared" si="11"/>
        <v>-</v>
      </c>
      <c r="N25" s="272" t="str">
        <f t="shared" si="11"/>
        <v>-</v>
      </c>
      <c r="O25" s="272" t="str">
        <f t="shared" si="11"/>
        <v>-</v>
      </c>
      <c r="P25" s="272" t="str">
        <f t="shared" si="11"/>
        <v>-</v>
      </c>
    </row>
    <row r="26" spans="2:19" ht="30" customHeight="1" x14ac:dyDescent="0.35">
      <c r="B26" s="635" t="s">
        <v>275</v>
      </c>
      <c r="C26" s="635"/>
      <c r="D26" s="621"/>
      <c r="E26" s="69">
        <v>14</v>
      </c>
      <c r="F26" s="69"/>
      <c r="G26" s="270"/>
      <c r="H26" s="69"/>
      <c r="I26" s="286"/>
      <c r="J26" s="69"/>
      <c r="K26" s="286"/>
      <c r="L26" s="69"/>
      <c r="M26" s="69"/>
      <c r="N26" s="69"/>
      <c r="O26" s="69"/>
      <c r="P26" s="69"/>
    </row>
    <row r="27" spans="2:19" ht="30" customHeight="1" x14ac:dyDescent="0.35">
      <c r="B27" s="648" t="s">
        <v>274</v>
      </c>
      <c r="C27" s="648"/>
      <c r="D27" s="622"/>
      <c r="E27" s="185">
        <v>294</v>
      </c>
      <c r="F27" s="185"/>
      <c r="G27" s="190"/>
      <c r="H27" s="185"/>
      <c r="I27" s="285"/>
      <c r="J27" s="185"/>
      <c r="K27" s="285"/>
      <c r="L27" s="185"/>
      <c r="M27" s="185"/>
      <c r="N27" s="185"/>
      <c r="O27" s="185"/>
      <c r="P27" s="185"/>
    </row>
    <row r="28" spans="2:19" ht="33" customHeight="1" x14ac:dyDescent="0.35">
      <c r="B28" s="625" t="s">
        <v>245</v>
      </c>
      <c r="C28" s="625"/>
      <c r="D28" s="273" t="s">
        <v>126</v>
      </c>
      <c r="E28" s="272">
        <f>IFERROR((E29/E30),"-")</f>
        <v>0.72333333333333338</v>
      </c>
      <c r="F28" s="272" t="str">
        <f>IFERROR((F29/F30),"-")</f>
        <v>-</v>
      </c>
      <c r="G28" s="272" t="str">
        <f>IFERROR((G29/G30),"-")</f>
        <v>-</v>
      </c>
      <c r="H28" s="272" t="str">
        <f t="shared" ref="H28:P28" si="12">IFERROR((H29/H30),"-")</f>
        <v>-</v>
      </c>
      <c r="I28" s="272" t="str">
        <f t="shared" si="12"/>
        <v>-</v>
      </c>
      <c r="J28" s="272" t="str">
        <f t="shared" si="12"/>
        <v>-</v>
      </c>
      <c r="K28" s="272" t="str">
        <f t="shared" si="12"/>
        <v>-</v>
      </c>
      <c r="L28" s="272" t="str">
        <f t="shared" si="12"/>
        <v>-</v>
      </c>
      <c r="M28" s="272" t="str">
        <f t="shared" si="12"/>
        <v>-</v>
      </c>
      <c r="N28" s="272" t="str">
        <f t="shared" si="12"/>
        <v>-</v>
      </c>
      <c r="O28" s="272" t="str">
        <f t="shared" si="12"/>
        <v>-</v>
      </c>
      <c r="P28" s="272" t="str">
        <f t="shared" si="12"/>
        <v>-</v>
      </c>
      <c r="S28" s="34"/>
    </row>
    <row r="29" spans="2:19" ht="33" customHeight="1" x14ac:dyDescent="0.35">
      <c r="B29" s="638" t="s">
        <v>246</v>
      </c>
      <c r="C29" s="639"/>
      <c r="D29" s="621"/>
      <c r="E29" s="185">
        <v>217</v>
      </c>
      <c r="F29" s="185"/>
      <c r="G29" s="185"/>
      <c r="H29" s="285"/>
      <c r="I29" s="285"/>
      <c r="J29" s="185"/>
      <c r="K29" s="285"/>
      <c r="L29" s="185"/>
      <c r="M29" s="185"/>
      <c r="N29" s="185"/>
      <c r="O29" s="285"/>
      <c r="P29" s="285"/>
    </row>
    <row r="30" spans="2:19" ht="33" customHeight="1" x14ac:dyDescent="0.35">
      <c r="B30" s="638" t="s">
        <v>247</v>
      </c>
      <c r="C30" s="639"/>
      <c r="D30" s="622"/>
      <c r="E30" s="185">
        <v>300</v>
      </c>
      <c r="F30" s="185"/>
      <c r="G30" s="185"/>
      <c r="H30" s="285"/>
      <c r="I30" s="285"/>
      <c r="J30" s="185"/>
      <c r="K30" s="285"/>
      <c r="L30" s="185"/>
      <c r="M30" s="185"/>
      <c r="N30" s="185"/>
      <c r="O30" s="285"/>
      <c r="P30" s="285"/>
    </row>
    <row r="31" spans="2:19" ht="48" customHeight="1" x14ac:dyDescent="0.35">
      <c r="B31" s="625" t="s">
        <v>248</v>
      </c>
      <c r="C31" s="625"/>
      <c r="D31" s="273" t="s">
        <v>164</v>
      </c>
      <c r="E31" s="272">
        <f t="shared" si="7"/>
        <v>6.1393152302243209E-2</v>
      </c>
      <c r="F31" s="272" t="str">
        <f t="shared" si="7"/>
        <v>-</v>
      </c>
      <c r="G31" s="272" t="str">
        <f t="shared" si="7"/>
        <v>-</v>
      </c>
      <c r="H31" s="272" t="str">
        <f t="shared" ref="H31:P31" si="13">IFERROR((H32/H33),"-")</f>
        <v>-</v>
      </c>
      <c r="I31" s="272" t="str">
        <f t="shared" si="13"/>
        <v>-</v>
      </c>
      <c r="J31" s="272" t="str">
        <f t="shared" si="13"/>
        <v>-</v>
      </c>
      <c r="K31" s="272" t="str">
        <f t="shared" si="13"/>
        <v>-</v>
      </c>
      <c r="L31" s="272" t="str">
        <f t="shared" si="13"/>
        <v>-</v>
      </c>
      <c r="M31" s="272" t="str">
        <f t="shared" si="13"/>
        <v>-</v>
      </c>
      <c r="N31" s="272" t="str">
        <f t="shared" si="13"/>
        <v>-</v>
      </c>
      <c r="O31" s="272" t="str">
        <f t="shared" si="13"/>
        <v>-</v>
      </c>
      <c r="P31" s="272" t="str">
        <f t="shared" si="13"/>
        <v>-</v>
      </c>
    </row>
    <row r="32" spans="2:19" ht="34.5" customHeight="1" x14ac:dyDescent="0.35">
      <c r="B32" s="635" t="s">
        <v>147</v>
      </c>
      <c r="C32" s="635"/>
      <c r="D32" s="624"/>
      <c r="E32" s="185">
        <v>52</v>
      </c>
      <c r="F32" s="185"/>
      <c r="G32" s="190"/>
      <c r="H32" s="185"/>
      <c r="I32" s="285"/>
      <c r="J32" s="185"/>
      <c r="K32" s="285"/>
      <c r="L32" s="185"/>
      <c r="M32" s="185"/>
      <c r="N32" s="185"/>
      <c r="O32" s="185"/>
      <c r="P32" s="185"/>
    </row>
    <row r="33" spans="2:16" ht="34.5" customHeight="1" x14ac:dyDescent="0.35">
      <c r="B33" s="635" t="s">
        <v>146</v>
      </c>
      <c r="C33" s="635"/>
      <c r="D33" s="624"/>
      <c r="E33" s="185">
        <v>847</v>
      </c>
      <c r="F33" s="185"/>
      <c r="G33" s="190"/>
      <c r="H33" s="185"/>
      <c r="I33" s="285"/>
      <c r="J33" s="185"/>
      <c r="K33" s="285"/>
      <c r="L33" s="185"/>
      <c r="M33" s="185"/>
      <c r="N33" s="185"/>
      <c r="O33" s="185"/>
      <c r="P33" s="185"/>
    </row>
    <row r="34" spans="2:16" ht="52.15" customHeight="1" x14ac:dyDescent="0.35">
      <c r="B34" s="625" t="s">
        <v>250</v>
      </c>
      <c r="C34" s="625"/>
      <c r="D34" s="273" t="s">
        <v>145</v>
      </c>
      <c r="E34" s="272">
        <f t="shared" si="7"/>
        <v>0.88124999999999998</v>
      </c>
      <c r="F34" s="272" t="str">
        <f t="shared" si="7"/>
        <v>-</v>
      </c>
      <c r="G34" s="272" t="str">
        <f t="shared" si="7"/>
        <v>-</v>
      </c>
      <c r="H34" s="272" t="str">
        <f t="shared" ref="H34:P34" si="14">IFERROR((H35/H36),"-")</f>
        <v>-</v>
      </c>
      <c r="I34" s="272" t="str">
        <f t="shared" si="14"/>
        <v>-</v>
      </c>
      <c r="J34" s="272" t="str">
        <f t="shared" si="14"/>
        <v>-</v>
      </c>
      <c r="K34" s="272" t="str">
        <f t="shared" si="14"/>
        <v>-</v>
      </c>
      <c r="L34" s="272" t="str">
        <f t="shared" si="14"/>
        <v>-</v>
      </c>
      <c r="M34" s="272" t="str">
        <f t="shared" si="14"/>
        <v>-</v>
      </c>
      <c r="N34" s="272" t="str">
        <f t="shared" si="14"/>
        <v>-</v>
      </c>
      <c r="O34" s="272" t="str">
        <f t="shared" si="14"/>
        <v>-</v>
      </c>
      <c r="P34" s="272" t="str">
        <f t="shared" si="14"/>
        <v>-</v>
      </c>
    </row>
    <row r="35" spans="2:16" ht="33.75" customHeight="1" x14ac:dyDescent="0.35">
      <c r="B35" s="635" t="s">
        <v>148</v>
      </c>
      <c r="C35" s="635"/>
      <c r="D35" s="623"/>
      <c r="E35" s="187">
        <v>1410</v>
      </c>
      <c r="F35" s="185"/>
      <c r="G35" s="185"/>
      <c r="H35" s="285"/>
      <c r="I35" s="285"/>
      <c r="J35" s="285"/>
      <c r="K35" s="285"/>
      <c r="L35" s="285"/>
      <c r="M35" s="285"/>
      <c r="N35" s="285"/>
      <c r="O35" s="190"/>
      <c r="P35" s="285"/>
    </row>
    <row r="36" spans="2:16" ht="33.75" customHeight="1" x14ac:dyDescent="0.35">
      <c r="B36" s="635" t="s">
        <v>158</v>
      </c>
      <c r="C36" s="635"/>
      <c r="D36" s="623"/>
      <c r="E36" s="187">
        <v>1600</v>
      </c>
      <c r="F36" s="185"/>
      <c r="G36" s="185"/>
      <c r="H36" s="285"/>
      <c r="I36" s="285"/>
      <c r="J36" s="285"/>
      <c r="K36" s="285"/>
      <c r="L36" s="285"/>
      <c r="M36" s="285"/>
      <c r="N36" s="285"/>
      <c r="O36" s="190"/>
      <c r="P36" s="285"/>
    </row>
    <row r="37" spans="2:16" ht="63" customHeight="1" x14ac:dyDescent="0.35">
      <c r="B37" s="625" t="s">
        <v>249</v>
      </c>
      <c r="C37" s="625"/>
      <c r="D37" s="273" t="s">
        <v>145</v>
      </c>
      <c r="E37" s="272">
        <f t="shared" ref="E37:G37" si="15">IFERROR((E38/E39),"-")</f>
        <v>1</v>
      </c>
      <c r="F37" s="272" t="str">
        <f t="shared" si="15"/>
        <v>-</v>
      </c>
      <c r="G37" s="272" t="str">
        <f t="shared" si="15"/>
        <v>-</v>
      </c>
      <c r="H37" s="272" t="str">
        <f t="shared" ref="H37:P37" si="16">IFERROR((H38/H39),"-")</f>
        <v>-</v>
      </c>
      <c r="I37" s="272" t="str">
        <f t="shared" si="16"/>
        <v>-</v>
      </c>
      <c r="J37" s="272" t="str">
        <f t="shared" si="16"/>
        <v>-</v>
      </c>
      <c r="K37" s="272" t="str">
        <f t="shared" si="16"/>
        <v>-</v>
      </c>
      <c r="L37" s="272" t="str">
        <f t="shared" si="16"/>
        <v>-</v>
      </c>
      <c r="M37" s="272" t="str">
        <f t="shared" si="16"/>
        <v>-</v>
      </c>
      <c r="N37" s="272" t="str">
        <f t="shared" si="16"/>
        <v>-</v>
      </c>
      <c r="O37" s="272" t="str">
        <f t="shared" si="16"/>
        <v>-</v>
      </c>
      <c r="P37" s="272" t="str">
        <f t="shared" si="16"/>
        <v>-</v>
      </c>
    </row>
    <row r="38" spans="2:16" ht="33.65" customHeight="1" x14ac:dyDescent="0.35">
      <c r="B38" s="635" t="s">
        <v>149</v>
      </c>
      <c r="C38" s="635"/>
      <c r="D38" s="623"/>
      <c r="E38" s="187">
        <v>1600</v>
      </c>
      <c r="F38" s="185"/>
      <c r="G38" s="185"/>
      <c r="H38" s="285"/>
      <c r="I38" s="285"/>
      <c r="J38" s="285"/>
      <c r="K38" s="285"/>
      <c r="L38" s="285"/>
      <c r="M38" s="285"/>
      <c r="N38" s="285"/>
      <c r="O38" s="330"/>
      <c r="P38" s="285"/>
    </row>
    <row r="39" spans="2:16" ht="28.9" customHeight="1" x14ac:dyDescent="0.35">
      <c r="B39" s="635" t="s">
        <v>150</v>
      </c>
      <c r="C39" s="635"/>
      <c r="D39" s="623"/>
      <c r="E39" s="185">
        <v>1600</v>
      </c>
      <c r="F39" s="185"/>
      <c r="G39" s="185"/>
      <c r="H39" s="285"/>
      <c r="I39" s="285"/>
      <c r="J39" s="285"/>
      <c r="K39" s="285"/>
      <c r="L39" s="285"/>
      <c r="M39" s="285"/>
      <c r="N39" s="285"/>
      <c r="O39" s="330"/>
      <c r="P39" s="285"/>
    </row>
    <row r="40" spans="2:16" ht="43.9" customHeight="1" x14ac:dyDescent="0.35">
      <c r="B40" s="625" t="s">
        <v>251</v>
      </c>
      <c r="C40" s="625"/>
      <c r="D40" s="415" t="s">
        <v>252</v>
      </c>
      <c r="E40" s="272">
        <f t="shared" ref="E40:G40" si="17">IFERROR((E41/E42),"-")</f>
        <v>0.93520408163265301</v>
      </c>
      <c r="F40" s="272" t="str">
        <f t="shared" si="17"/>
        <v>-</v>
      </c>
      <c r="G40" s="272" t="str">
        <f t="shared" si="17"/>
        <v>-</v>
      </c>
      <c r="H40" s="272" t="str">
        <f t="shared" ref="H40:P40" si="18">IFERROR((H41/H42),"-")</f>
        <v>-</v>
      </c>
      <c r="I40" s="272" t="str">
        <f t="shared" si="18"/>
        <v>-</v>
      </c>
      <c r="J40" s="272" t="str">
        <f t="shared" si="18"/>
        <v>-</v>
      </c>
      <c r="K40" s="272" t="str">
        <f t="shared" si="18"/>
        <v>-</v>
      </c>
      <c r="L40" s="272" t="str">
        <f t="shared" si="18"/>
        <v>-</v>
      </c>
      <c r="M40" s="272" t="str">
        <f t="shared" si="18"/>
        <v>-</v>
      </c>
      <c r="N40" s="272" t="str">
        <f t="shared" si="18"/>
        <v>-</v>
      </c>
      <c r="O40" s="272" t="str">
        <f t="shared" si="18"/>
        <v>-</v>
      </c>
      <c r="P40" s="272" t="str">
        <f t="shared" si="18"/>
        <v>-</v>
      </c>
    </row>
    <row r="41" spans="2:16" ht="33.65" customHeight="1" x14ac:dyDescent="0.35">
      <c r="B41" s="635" t="s">
        <v>253</v>
      </c>
      <c r="C41" s="635"/>
      <c r="D41" s="623"/>
      <c r="E41" s="428">
        <v>1833</v>
      </c>
      <c r="F41" s="416"/>
      <c r="G41" s="416"/>
      <c r="H41" s="417"/>
      <c r="I41" s="417"/>
      <c r="J41" s="416"/>
      <c r="K41" s="417"/>
      <c r="L41" s="416"/>
      <c r="M41" s="416"/>
      <c r="N41" s="416"/>
      <c r="O41" s="417"/>
      <c r="P41" s="417"/>
    </row>
    <row r="42" spans="2:16" ht="28.9" customHeight="1" x14ac:dyDescent="0.35">
      <c r="B42" s="636" t="s">
        <v>254</v>
      </c>
      <c r="C42" s="637"/>
      <c r="D42" s="623"/>
      <c r="E42" s="428">
        <v>1960</v>
      </c>
      <c r="F42" s="416"/>
      <c r="G42" s="416"/>
      <c r="H42" s="417"/>
      <c r="I42" s="417"/>
      <c r="J42" s="416"/>
      <c r="K42" s="417"/>
      <c r="L42" s="416"/>
      <c r="M42" s="416"/>
      <c r="N42" s="416"/>
      <c r="O42" s="417"/>
      <c r="P42" s="417"/>
    </row>
    <row r="43" spans="2:16" ht="43.9" customHeight="1" x14ac:dyDescent="0.35">
      <c r="B43" s="625" t="s">
        <v>258</v>
      </c>
      <c r="C43" s="625"/>
      <c r="D43" s="415" t="s">
        <v>257</v>
      </c>
      <c r="E43" s="272">
        <f t="shared" ref="E43:P43" si="19">IFERROR((E44/E45),"-")</f>
        <v>5.5045871559633031E-2</v>
      </c>
      <c r="F43" s="272" t="str">
        <f t="shared" si="19"/>
        <v>-</v>
      </c>
      <c r="G43" s="272" t="str">
        <f t="shared" si="19"/>
        <v>-</v>
      </c>
      <c r="H43" s="272" t="str">
        <f t="shared" si="19"/>
        <v>-</v>
      </c>
      <c r="I43" s="272" t="str">
        <f t="shared" si="19"/>
        <v>-</v>
      </c>
      <c r="J43" s="272" t="str">
        <f t="shared" si="19"/>
        <v>-</v>
      </c>
      <c r="K43" s="272" t="str">
        <f t="shared" si="19"/>
        <v>-</v>
      </c>
      <c r="L43" s="272" t="str">
        <f t="shared" si="19"/>
        <v>-</v>
      </c>
      <c r="M43" s="272" t="str">
        <f t="shared" si="19"/>
        <v>-</v>
      </c>
      <c r="N43" s="272" t="str">
        <f t="shared" si="19"/>
        <v>-</v>
      </c>
      <c r="O43" s="272" t="str">
        <f t="shared" si="19"/>
        <v>-</v>
      </c>
      <c r="P43" s="272" t="str">
        <f t="shared" si="19"/>
        <v>-</v>
      </c>
    </row>
    <row r="44" spans="2:16" ht="33.65" customHeight="1" x14ac:dyDescent="0.35">
      <c r="B44" s="636" t="s">
        <v>255</v>
      </c>
      <c r="C44" s="637"/>
      <c r="D44" s="623"/>
      <c r="E44" s="416">
        <v>6</v>
      </c>
      <c r="F44" s="416"/>
      <c r="G44" s="416"/>
      <c r="H44" s="417"/>
      <c r="I44" s="417"/>
      <c r="J44" s="416"/>
      <c r="K44" s="417"/>
      <c r="L44" s="416"/>
      <c r="M44" s="416"/>
      <c r="N44" s="416"/>
      <c r="O44" s="417"/>
      <c r="P44" s="417"/>
    </row>
    <row r="45" spans="2:16" ht="28.9" customHeight="1" x14ac:dyDescent="0.35">
      <c r="B45" s="636" t="s">
        <v>256</v>
      </c>
      <c r="C45" s="637"/>
      <c r="D45" s="623"/>
      <c r="E45" s="416">
        <v>109</v>
      </c>
      <c r="F45" s="416"/>
      <c r="G45" s="416"/>
      <c r="H45" s="417"/>
      <c r="I45" s="417"/>
      <c r="J45" s="416"/>
      <c r="K45" s="417"/>
      <c r="L45" s="416"/>
      <c r="M45" s="416"/>
      <c r="N45" s="416"/>
      <c r="O45" s="417"/>
      <c r="P45" s="417"/>
    </row>
    <row r="46" spans="2:16" ht="43.9" customHeight="1" x14ac:dyDescent="0.35">
      <c r="B46" s="625" t="s">
        <v>259</v>
      </c>
      <c r="C46" s="625"/>
      <c r="D46" s="415" t="s">
        <v>262</v>
      </c>
      <c r="E46" s="272">
        <f t="shared" ref="E46:P46" si="20">IFERROR((E47/E48),"-")</f>
        <v>0.99584199584199584</v>
      </c>
      <c r="F46" s="272" t="str">
        <f t="shared" si="20"/>
        <v>-</v>
      </c>
      <c r="G46" s="272" t="str">
        <f t="shared" si="20"/>
        <v>-</v>
      </c>
      <c r="H46" s="272" t="str">
        <f t="shared" si="20"/>
        <v>-</v>
      </c>
      <c r="I46" s="272" t="str">
        <f t="shared" si="20"/>
        <v>-</v>
      </c>
      <c r="J46" s="272" t="str">
        <f t="shared" si="20"/>
        <v>-</v>
      </c>
      <c r="K46" s="272" t="str">
        <f t="shared" si="20"/>
        <v>-</v>
      </c>
      <c r="L46" s="272" t="str">
        <f t="shared" si="20"/>
        <v>-</v>
      </c>
      <c r="M46" s="272" t="str">
        <f t="shared" si="20"/>
        <v>-</v>
      </c>
      <c r="N46" s="272" t="str">
        <f t="shared" si="20"/>
        <v>-</v>
      </c>
      <c r="O46" s="272" t="str">
        <f t="shared" si="20"/>
        <v>-</v>
      </c>
      <c r="P46" s="272" t="str">
        <f t="shared" si="20"/>
        <v>-</v>
      </c>
    </row>
    <row r="47" spans="2:16" ht="33.65" customHeight="1" x14ac:dyDescent="0.35">
      <c r="B47" s="635" t="s">
        <v>260</v>
      </c>
      <c r="C47" s="635"/>
      <c r="D47" s="623"/>
      <c r="E47" s="416">
        <v>958</v>
      </c>
      <c r="F47" s="416"/>
      <c r="G47" s="416"/>
      <c r="H47" s="417"/>
      <c r="I47" s="417"/>
      <c r="J47" s="416"/>
      <c r="K47" s="417"/>
      <c r="L47" s="416"/>
      <c r="M47" s="416"/>
      <c r="N47" s="416"/>
      <c r="O47" s="417"/>
      <c r="P47" s="417"/>
    </row>
    <row r="48" spans="2:16" ht="28.9" customHeight="1" x14ac:dyDescent="0.35">
      <c r="B48" s="636" t="s">
        <v>261</v>
      </c>
      <c r="C48" s="637"/>
      <c r="D48" s="623"/>
      <c r="E48" s="416">
        <v>962</v>
      </c>
      <c r="F48" s="416"/>
      <c r="G48" s="416"/>
      <c r="H48" s="417"/>
      <c r="I48" s="417"/>
      <c r="J48" s="416"/>
      <c r="K48" s="417"/>
      <c r="L48" s="416"/>
      <c r="M48" s="416"/>
      <c r="N48" s="416"/>
      <c r="O48" s="417"/>
      <c r="P48" s="417"/>
    </row>
    <row r="49" spans="2:16" ht="43.9" customHeight="1" x14ac:dyDescent="0.35">
      <c r="B49" s="625" t="s">
        <v>263</v>
      </c>
      <c r="C49" s="625"/>
      <c r="D49" s="261" t="s">
        <v>265</v>
      </c>
      <c r="E49" s="272">
        <f t="shared" ref="E49:P49" si="21">IFERROR((E50/E51),"-")</f>
        <v>8.0876939490084757E-5</v>
      </c>
      <c r="F49" s="272" t="str">
        <f t="shared" si="21"/>
        <v>-</v>
      </c>
      <c r="G49" s="272" t="str">
        <f t="shared" si="21"/>
        <v>-</v>
      </c>
      <c r="H49" s="272" t="str">
        <f t="shared" si="21"/>
        <v>-</v>
      </c>
      <c r="I49" s="272" t="str">
        <f t="shared" si="21"/>
        <v>-</v>
      </c>
      <c r="J49" s="272" t="str">
        <f t="shared" si="21"/>
        <v>-</v>
      </c>
      <c r="K49" s="272" t="str">
        <f t="shared" si="21"/>
        <v>-</v>
      </c>
      <c r="L49" s="272" t="str">
        <f t="shared" si="21"/>
        <v>-</v>
      </c>
      <c r="M49" s="272" t="str">
        <f t="shared" si="21"/>
        <v>-</v>
      </c>
      <c r="N49" s="272" t="str">
        <f t="shared" si="21"/>
        <v>-</v>
      </c>
      <c r="O49" s="272" t="str">
        <f t="shared" si="21"/>
        <v>-</v>
      </c>
      <c r="P49" s="272" t="str">
        <f t="shared" si="21"/>
        <v>-</v>
      </c>
    </row>
    <row r="50" spans="2:16" ht="33.65" customHeight="1" x14ac:dyDescent="0.35">
      <c r="B50" s="635" t="s">
        <v>151</v>
      </c>
      <c r="C50" s="635"/>
      <c r="D50" s="623"/>
      <c r="E50" s="431">
        <v>294.04000000000002</v>
      </c>
      <c r="F50" s="268"/>
      <c r="G50" s="268"/>
      <c r="H50" s="289"/>
      <c r="I50" s="289"/>
      <c r="J50" s="268"/>
      <c r="K50" s="285"/>
      <c r="L50" s="268"/>
      <c r="M50" s="268"/>
      <c r="N50" s="268"/>
      <c r="O50" s="289"/>
      <c r="P50" s="289"/>
    </row>
    <row r="51" spans="2:16" ht="28.9" customHeight="1" x14ac:dyDescent="0.35">
      <c r="B51" s="643" t="s">
        <v>264</v>
      </c>
      <c r="C51" s="644"/>
      <c r="D51" s="623"/>
      <c r="E51" s="431">
        <v>3635646.97</v>
      </c>
      <c r="F51" s="268"/>
      <c r="G51" s="268"/>
      <c r="H51" s="289"/>
      <c r="I51" s="289"/>
      <c r="J51" s="268"/>
      <c r="K51" s="285"/>
      <c r="L51" s="268"/>
      <c r="M51" s="268"/>
      <c r="N51" s="268"/>
      <c r="O51" s="289"/>
      <c r="P51" s="289"/>
    </row>
    <row r="52" spans="2:16" ht="43.9" customHeight="1" x14ac:dyDescent="0.35">
      <c r="B52" s="651" t="s">
        <v>266</v>
      </c>
      <c r="C52" s="651"/>
      <c r="D52" s="415" t="s">
        <v>269</v>
      </c>
      <c r="E52" s="272">
        <f t="shared" ref="E52:P52" si="22">IFERROR((E53/E54),"-")</f>
        <v>1</v>
      </c>
      <c r="F52" s="272" t="str">
        <f t="shared" si="22"/>
        <v>-</v>
      </c>
      <c r="G52" s="272" t="str">
        <f t="shared" si="22"/>
        <v>-</v>
      </c>
      <c r="H52" s="272" t="str">
        <f t="shared" si="22"/>
        <v>-</v>
      </c>
      <c r="I52" s="272" t="str">
        <f t="shared" si="22"/>
        <v>-</v>
      </c>
      <c r="J52" s="272" t="str">
        <f t="shared" si="22"/>
        <v>-</v>
      </c>
      <c r="K52" s="272" t="str">
        <f t="shared" si="22"/>
        <v>-</v>
      </c>
      <c r="L52" s="272" t="str">
        <f t="shared" si="22"/>
        <v>-</v>
      </c>
      <c r="M52" s="272" t="str">
        <f t="shared" si="22"/>
        <v>-</v>
      </c>
      <c r="N52" s="272" t="str">
        <f t="shared" si="22"/>
        <v>-</v>
      </c>
      <c r="O52" s="272" t="str">
        <f t="shared" si="22"/>
        <v>-</v>
      </c>
      <c r="P52" s="272" t="str">
        <f t="shared" si="22"/>
        <v>-</v>
      </c>
    </row>
    <row r="53" spans="2:16" ht="33.65" customHeight="1" x14ac:dyDescent="0.35">
      <c r="B53" s="648" t="s">
        <v>267</v>
      </c>
      <c r="C53" s="648"/>
      <c r="D53" s="623"/>
      <c r="E53" s="185">
        <v>188</v>
      </c>
      <c r="F53" s="268"/>
      <c r="G53" s="268"/>
      <c r="H53" s="289"/>
      <c r="I53" s="289"/>
      <c r="J53" s="268"/>
      <c r="K53" s="285"/>
      <c r="L53" s="268"/>
      <c r="M53" s="268"/>
      <c r="N53" s="268"/>
      <c r="O53" s="289"/>
      <c r="P53" s="289"/>
    </row>
    <row r="54" spans="2:16" ht="28.9" customHeight="1" x14ac:dyDescent="0.35">
      <c r="B54" s="643" t="s">
        <v>268</v>
      </c>
      <c r="C54" s="644"/>
      <c r="D54" s="623"/>
      <c r="E54" s="185">
        <v>188</v>
      </c>
      <c r="F54" s="268"/>
      <c r="G54" s="268"/>
      <c r="H54" s="289"/>
      <c r="I54" s="289"/>
      <c r="J54" s="268"/>
      <c r="K54" s="285"/>
      <c r="L54" s="268"/>
      <c r="M54" s="268"/>
      <c r="N54" s="268"/>
      <c r="O54" s="289"/>
      <c r="P54" s="289"/>
    </row>
    <row r="55" spans="2:16" ht="43.9" customHeight="1" x14ac:dyDescent="0.35">
      <c r="B55" s="651" t="s">
        <v>270</v>
      </c>
      <c r="C55" s="651"/>
      <c r="D55" s="261" t="s">
        <v>252</v>
      </c>
      <c r="E55" s="308">
        <v>0.99</v>
      </c>
      <c r="F55" s="272" t="str">
        <f t="shared" ref="F55:P55" si="23">IFERROR((F56/F57),"-")</f>
        <v>-</v>
      </c>
      <c r="G55" s="272" t="str">
        <f t="shared" si="23"/>
        <v>-</v>
      </c>
      <c r="H55" s="272" t="str">
        <f t="shared" si="23"/>
        <v>-</v>
      </c>
      <c r="I55" s="272" t="str">
        <f t="shared" si="23"/>
        <v>-</v>
      </c>
      <c r="J55" s="272" t="str">
        <f t="shared" si="23"/>
        <v>-</v>
      </c>
      <c r="K55" s="272" t="str">
        <f t="shared" si="23"/>
        <v>-</v>
      </c>
      <c r="L55" s="272" t="str">
        <f t="shared" si="23"/>
        <v>-</v>
      </c>
      <c r="M55" s="272" t="str">
        <f t="shared" si="23"/>
        <v>-</v>
      </c>
      <c r="N55" s="272" t="str">
        <f t="shared" si="23"/>
        <v>-</v>
      </c>
      <c r="O55" s="272" t="str">
        <f t="shared" si="23"/>
        <v>-</v>
      </c>
      <c r="P55" s="272" t="str">
        <f t="shared" si="23"/>
        <v>-</v>
      </c>
    </row>
    <row r="56" spans="2:16" ht="33.65" hidden="1" customHeight="1" x14ac:dyDescent="0.35">
      <c r="B56" s="643"/>
      <c r="C56" s="644"/>
      <c r="D56" s="649"/>
      <c r="E56" s="288"/>
      <c r="F56" s="268"/>
      <c r="G56" s="268"/>
      <c r="H56" s="289"/>
      <c r="I56" s="289"/>
      <c r="J56" s="268"/>
      <c r="K56" s="285"/>
      <c r="L56" s="268"/>
      <c r="M56" s="268"/>
      <c r="N56" s="268"/>
      <c r="O56" s="289"/>
      <c r="P56" s="289"/>
    </row>
    <row r="57" spans="2:16" ht="28.9" hidden="1" customHeight="1" x14ac:dyDescent="0.35">
      <c r="B57" s="643"/>
      <c r="C57" s="644"/>
      <c r="D57" s="650"/>
      <c r="E57" s="268"/>
      <c r="F57" s="268"/>
      <c r="G57" s="268"/>
      <c r="H57" s="289"/>
      <c r="I57" s="289"/>
      <c r="J57" s="268"/>
      <c r="K57" s="285"/>
      <c r="L57" s="268"/>
      <c r="M57" s="268"/>
      <c r="N57" s="268"/>
      <c r="O57" s="289"/>
      <c r="P57" s="289"/>
    </row>
    <row r="58" spans="2:16" ht="13" customHeight="1" x14ac:dyDescent="0.35">
      <c r="B58" s="296"/>
      <c r="C58" s="296"/>
      <c r="D58" s="296"/>
      <c r="E58" s="303"/>
      <c r="F58" s="303"/>
      <c r="G58" s="303"/>
      <c r="H58"/>
      <c r="I58"/>
      <c r="J58"/>
      <c r="K58"/>
      <c r="L58"/>
      <c r="M58"/>
      <c r="N58"/>
      <c r="O58"/>
      <c r="P58"/>
    </row>
    <row r="59" spans="2:16" ht="12.75" customHeight="1" x14ac:dyDescent="0.35">
      <c r="B59" s="640"/>
      <c r="C59" s="640"/>
      <c r="D59" s="640"/>
      <c r="E59" s="640"/>
      <c r="F59" s="640"/>
      <c r="G59" s="640"/>
      <c r="H59" s="640"/>
      <c r="I59" s="640"/>
      <c r="J59" s="640"/>
      <c r="K59" s="640"/>
      <c r="L59" s="640"/>
      <c r="M59" s="640"/>
      <c r="N59" s="640"/>
      <c r="O59" s="640"/>
      <c r="P59" s="640"/>
    </row>
    <row r="60" spans="2:16" ht="35.5" customHeight="1" x14ac:dyDescent="0.35">
      <c r="B60" s="443" t="s">
        <v>130</v>
      </c>
      <c r="C60" s="447"/>
      <c r="D60" s="22" t="s">
        <v>3</v>
      </c>
      <c r="E60" s="17" t="s">
        <v>96</v>
      </c>
      <c r="F60" s="17" t="s">
        <v>7</v>
      </c>
      <c r="G60" s="17" t="s">
        <v>8</v>
      </c>
      <c r="H60" s="17" t="s">
        <v>9</v>
      </c>
      <c r="I60" s="17" t="s">
        <v>10</v>
      </c>
      <c r="J60" s="17" t="s">
        <v>11</v>
      </c>
      <c r="K60" s="17" t="s">
        <v>156</v>
      </c>
      <c r="L60" s="17" t="s">
        <v>15</v>
      </c>
      <c r="M60" s="17" t="s">
        <v>16</v>
      </c>
      <c r="N60" s="17" t="s">
        <v>17</v>
      </c>
      <c r="O60" s="17" t="s">
        <v>18</v>
      </c>
      <c r="P60" s="17" t="s">
        <v>19</v>
      </c>
    </row>
    <row r="61" spans="2:16" ht="35.5" customHeight="1" x14ac:dyDescent="0.35">
      <c r="B61" s="641" t="s">
        <v>131</v>
      </c>
      <c r="C61" s="642"/>
      <c r="D61" s="44" t="s">
        <v>132</v>
      </c>
      <c r="E61" s="308">
        <v>1</v>
      </c>
      <c r="F61" s="307"/>
      <c r="G61" s="308"/>
      <c r="H61" s="309"/>
      <c r="I61" s="309"/>
      <c r="J61" s="309"/>
      <c r="K61" s="309"/>
      <c r="L61" s="308"/>
      <c r="M61" s="308"/>
      <c r="N61" s="308"/>
      <c r="O61" s="309"/>
      <c r="P61" s="309"/>
    </row>
    <row r="62" spans="2:16" ht="35.5" customHeight="1" x14ac:dyDescent="0.35">
      <c r="B62" s="636" t="s">
        <v>133</v>
      </c>
      <c r="C62" s="637"/>
      <c r="D62" s="17" t="s">
        <v>134</v>
      </c>
      <c r="E62" s="267">
        <v>0.43230000000000002</v>
      </c>
      <c r="F62" s="274"/>
      <c r="G62" s="267"/>
      <c r="H62" s="284"/>
      <c r="I62" s="284"/>
      <c r="J62" s="284"/>
      <c r="K62" s="284"/>
      <c r="L62" s="267"/>
      <c r="M62" s="267"/>
      <c r="N62" s="267"/>
      <c r="O62" s="284"/>
      <c r="P62" s="284"/>
    </row>
    <row r="63" spans="2:16" ht="35.5" customHeight="1" x14ac:dyDescent="0.35">
      <c r="B63" s="636" t="s">
        <v>135</v>
      </c>
      <c r="C63" s="637"/>
      <c r="D63" s="17" t="s">
        <v>136</v>
      </c>
      <c r="E63" s="267">
        <v>0.54659999999999997</v>
      </c>
      <c r="F63" s="274"/>
      <c r="G63" s="267"/>
      <c r="H63" s="284"/>
      <c r="I63" s="284"/>
      <c r="J63" s="284"/>
      <c r="K63" s="284"/>
      <c r="L63" s="267"/>
      <c r="M63" s="267"/>
      <c r="N63" s="267"/>
      <c r="O63" s="284"/>
      <c r="P63" s="284"/>
    </row>
    <row r="64" spans="2:16" ht="33" customHeight="1" x14ac:dyDescent="0.35">
      <c r="B64" s="636" t="s">
        <v>137</v>
      </c>
      <c r="C64" s="637"/>
      <c r="D64" s="276" t="s">
        <v>138</v>
      </c>
      <c r="E64" s="275">
        <v>47.24</v>
      </c>
      <c r="F64" s="277"/>
      <c r="G64" s="275"/>
      <c r="H64" s="287"/>
      <c r="I64" s="287"/>
      <c r="J64" s="287"/>
      <c r="K64" s="287"/>
      <c r="L64" s="275"/>
      <c r="M64" s="275"/>
      <c r="N64" s="275"/>
      <c r="O64" s="287"/>
      <c r="P64" s="287"/>
    </row>
    <row r="65" spans="2:16" ht="35.5" customHeight="1" x14ac:dyDescent="0.35">
      <c r="B65" s="636" t="s">
        <v>139</v>
      </c>
      <c r="C65" s="637"/>
      <c r="D65" s="17" t="s">
        <v>140</v>
      </c>
      <c r="E65" s="267">
        <v>0.98040000000000005</v>
      </c>
      <c r="F65" s="274"/>
      <c r="G65" s="267"/>
      <c r="H65" s="284"/>
      <c r="I65" s="284"/>
      <c r="J65" s="284"/>
      <c r="K65" s="284"/>
      <c r="L65" s="267"/>
      <c r="M65" s="267"/>
      <c r="N65" s="267"/>
      <c r="O65" s="284"/>
      <c r="P65" s="284"/>
    </row>
    <row r="66" spans="2:16" ht="30" customHeight="1" x14ac:dyDescent="0.35">
      <c r="B66" s="636" t="s">
        <v>141</v>
      </c>
      <c r="C66" s="637"/>
      <c r="D66" s="17" t="s">
        <v>142</v>
      </c>
      <c r="E66" s="69">
        <v>2.64</v>
      </c>
      <c r="F66" s="271"/>
      <c r="G66" s="69"/>
      <c r="H66" s="286"/>
      <c r="I66" s="286"/>
      <c r="J66" s="286"/>
      <c r="K66" s="286"/>
      <c r="L66" s="69"/>
      <c r="M66" s="275"/>
      <c r="N66" s="69"/>
      <c r="O66" s="286"/>
      <c r="P66" s="286"/>
    </row>
    <row r="67" spans="2:16" ht="33.75" customHeight="1" x14ac:dyDescent="0.35">
      <c r="B67" s="633" t="s">
        <v>271</v>
      </c>
      <c r="C67" s="634"/>
      <c r="D67" s="292" t="s">
        <v>152</v>
      </c>
      <c r="E67" s="267">
        <v>0.24979999999999999</v>
      </c>
      <c r="F67" s="267"/>
      <c r="G67" s="267"/>
      <c r="H67" s="267"/>
      <c r="I67" s="284"/>
      <c r="J67" s="267"/>
      <c r="K67" s="284"/>
      <c r="L67" s="267"/>
      <c r="M67" s="267"/>
      <c r="N67" s="267"/>
      <c r="O67" s="284"/>
      <c r="P67" s="267"/>
    </row>
    <row r="68" spans="2:16" ht="33.75" customHeight="1" x14ac:dyDescent="0.35">
      <c r="B68" s="633" t="s">
        <v>61</v>
      </c>
      <c r="C68" s="634"/>
      <c r="D68" s="292" t="s">
        <v>153</v>
      </c>
      <c r="E68" s="427">
        <v>6.2199999999999998E-2</v>
      </c>
      <c r="F68" s="290"/>
      <c r="G68" s="117"/>
      <c r="H68" s="291"/>
      <c r="I68" s="291"/>
      <c r="J68" s="291"/>
      <c r="K68" s="291"/>
      <c r="L68" s="117"/>
      <c r="M68" s="117"/>
      <c r="N68" s="117"/>
      <c r="O68" s="291"/>
      <c r="P68" s="291"/>
    </row>
    <row r="69" spans="2:16" ht="33.75" customHeight="1" x14ac:dyDescent="0.35">
      <c r="B69" s="633" t="s">
        <v>63</v>
      </c>
      <c r="C69" s="634"/>
      <c r="D69" s="293" t="s">
        <v>154</v>
      </c>
      <c r="E69" s="427">
        <v>0.38719999999999999</v>
      </c>
      <c r="F69" s="290"/>
      <c r="G69" s="117"/>
      <c r="H69" s="291"/>
      <c r="I69" s="291"/>
      <c r="J69" s="291"/>
      <c r="K69" s="291"/>
      <c r="L69" s="117"/>
      <c r="M69" s="117"/>
      <c r="N69" s="117"/>
      <c r="O69" s="291"/>
      <c r="P69" s="291"/>
    </row>
    <row r="70" spans="2:16" ht="30" customHeight="1" x14ac:dyDescent="0.35">
      <c r="B70" s="645" t="s">
        <v>276</v>
      </c>
      <c r="C70" s="646"/>
      <c r="D70" s="646"/>
      <c r="E70" s="647"/>
      <c r="F70" s="267"/>
      <c r="G70" s="267"/>
      <c r="H70" s="284"/>
      <c r="I70" s="284"/>
      <c r="J70" s="352"/>
      <c r="K70" s="363"/>
      <c r="L70" s="267"/>
      <c r="M70" s="267"/>
      <c r="N70" s="267"/>
      <c r="O70" s="284"/>
      <c r="P70" s="284"/>
    </row>
    <row r="71" spans="2:16" ht="13.5" customHeight="1" x14ac:dyDescent="0.35">
      <c r="B71" s="278"/>
      <c r="C71" s="278"/>
      <c r="D71" s="279"/>
    </row>
    <row r="72" spans="2:16" ht="13.5" customHeight="1" x14ac:dyDescent="0.35">
      <c r="B72" s="278"/>
      <c r="C72" s="278"/>
      <c r="D72" s="279"/>
    </row>
    <row r="73" spans="2:16" ht="100" customHeight="1" x14ac:dyDescent="0.35">
      <c r="B73" s="345" t="s">
        <v>163</v>
      </c>
      <c r="C73" s="348"/>
      <c r="D73" s="336"/>
      <c r="E73" s="337"/>
      <c r="F73" s="336"/>
      <c r="G73" s="336"/>
      <c r="H73" s="336"/>
      <c r="I73" s="336"/>
      <c r="J73" s="336"/>
      <c r="K73" s="336"/>
      <c r="L73" s="336"/>
      <c r="M73" s="336"/>
      <c r="N73" s="336"/>
      <c r="O73" s="337"/>
    </row>
    <row r="74" spans="2:16" ht="100" customHeight="1" x14ac:dyDescent="0.35">
      <c r="B74" s="346" t="s">
        <v>160</v>
      </c>
      <c r="C74" s="349"/>
      <c r="D74" s="339"/>
      <c r="E74" s="340"/>
      <c r="F74" s="339"/>
      <c r="G74" s="339"/>
      <c r="H74" s="339"/>
      <c r="I74" s="339"/>
      <c r="J74" s="339"/>
      <c r="K74" s="339"/>
      <c r="L74" s="339"/>
      <c r="M74" s="339"/>
      <c r="N74" s="339"/>
      <c r="O74" s="340"/>
    </row>
    <row r="75" spans="2:16" ht="100" customHeight="1" x14ac:dyDescent="0.35">
      <c r="B75" s="346" t="s">
        <v>161</v>
      </c>
      <c r="C75" s="349"/>
      <c r="D75" s="339"/>
      <c r="E75" s="340"/>
      <c r="F75" s="339"/>
      <c r="G75" s="339"/>
      <c r="H75" s="339"/>
      <c r="I75" s="339"/>
      <c r="J75" s="339"/>
      <c r="K75" s="339"/>
      <c r="L75" s="339"/>
      <c r="M75" s="339"/>
      <c r="N75" s="339"/>
      <c r="O75" s="340"/>
    </row>
    <row r="76" spans="2:16" ht="100" customHeight="1" x14ac:dyDescent="0.35">
      <c r="B76" s="347" t="s">
        <v>159</v>
      </c>
      <c r="C76" s="350"/>
      <c r="D76" s="342"/>
      <c r="E76" s="343"/>
      <c r="F76" s="342"/>
      <c r="G76" s="342"/>
      <c r="H76" s="342"/>
      <c r="I76" s="342"/>
      <c r="J76" s="342"/>
      <c r="K76" s="342"/>
      <c r="L76" s="342"/>
      <c r="M76" s="342"/>
      <c r="N76" s="342"/>
      <c r="O76" s="343"/>
    </row>
    <row r="77" spans="2:16" ht="13.5" customHeight="1" x14ac:dyDescent="0.35">
      <c r="B77" s="278"/>
      <c r="C77" s="278"/>
      <c r="D77" s="279"/>
    </row>
    <row r="78" spans="2:16" ht="13.5" customHeight="1" x14ac:dyDescent="0.35">
      <c r="B78" s="278"/>
      <c r="C78" s="278"/>
      <c r="D78" s="279"/>
    </row>
    <row r="79" spans="2:16" ht="13.5" customHeight="1" x14ac:dyDescent="0.35">
      <c r="B79" s="278"/>
      <c r="C79" s="278"/>
      <c r="D79" s="279"/>
    </row>
    <row r="80" spans="2:16" ht="13.5" customHeight="1" x14ac:dyDescent="0.35">
      <c r="B80" s="278"/>
      <c r="C80" s="278"/>
      <c r="D80" s="279"/>
    </row>
    <row r="81" spans="2:4" ht="13.5" customHeight="1" x14ac:dyDescent="0.35">
      <c r="B81" s="278"/>
      <c r="C81" s="278"/>
      <c r="D81" s="279"/>
    </row>
    <row r="82" spans="2:4" ht="13.5" customHeight="1" x14ac:dyDescent="0.35">
      <c r="B82" s="278"/>
      <c r="C82" s="278"/>
      <c r="D82" s="279"/>
    </row>
    <row r="83" spans="2:4" ht="13.5" customHeight="1" x14ac:dyDescent="0.35">
      <c r="B83" s="278"/>
      <c r="C83" s="278"/>
      <c r="D83" s="279"/>
    </row>
    <row r="84" spans="2:4" ht="13.5" customHeight="1" x14ac:dyDescent="0.35">
      <c r="B84" s="278"/>
      <c r="C84" s="278"/>
      <c r="D84" s="279"/>
    </row>
    <row r="85" spans="2:4" ht="13.5" customHeight="1" x14ac:dyDescent="0.35">
      <c r="B85" s="278"/>
      <c r="C85" s="278"/>
      <c r="D85" s="279"/>
    </row>
    <row r="86" spans="2:4" ht="13.5" customHeight="1" x14ac:dyDescent="0.35">
      <c r="B86" s="278"/>
      <c r="C86" s="278"/>
      <c r="D86" s="279"/>
    </row>
    <row r="87" spans="2:4" ht="13.5" customHeight="1" x14ac:dyDescent="0.35">
      <c r="B87" s="278"/>
      <c r="C87" s="278"/>
      <c r="D87" s="279"/>
    </row>
    <row r="88" spans="2:4" ht="13.5" customHeight="1" x14ac:dyDescent="0.35">
      <c r="B88" s="278"/>
      <c r="C88" s="278"/>
      <c r="D88" s="279"/>
    </row>
    <row r="89" spans="2:4" ht="13.5" customHeight="1" x14ac:dyDescent="0.35">
      <c r="B89" s="278"/>
      <c r="C89" s="278"/>
      <c r="D89" s="279"/>
    </row>
    <row r="90" spans="2:4" ht="13.5" customHeight="1" x14ac:dyDescent="0.35">
      <c r="B90" s="278"/>
      <c r="C90" s="278"/>
      <c r="D90" s="279"/>
    </row>
    <row r="91" spans="2:4" ht="13.5" customHeight="1" x14ac:dyDescent="0.35">
      <c r="B91" s="278"/>
      <c r="C91" s="278"/>
      <c r="D91" s="279"/>
    </row>
    <row r="92" spans="2:4" ht="13.5" customHeight="1" x14ac:dyDescent="0.35">
      <c r="B92" s="278"/>
      <c r="C92" s="278"/>
      <c r="D92" s="279"/>
    </row>
    <row r="93" spans="2:4" ht="13.5" customHeight="1" x14ac:dyDescent="0.35">
      <c r="B93" s="278"/>
      <c r="C93" s="278"/>
      <c r="D93" s="279"/>
    </row>
    <row r="94" spans="2:4" ht="13.5" customHeight="1" x14ac:dyDescent="0.35">
      <c r="B94" s="278"/>
      <c r="C94" s="278"/>
      <c r="D94" s="279"/>
    </row>
    <row r="95" spans="2:4" ht="13.5" customHeight="1" x14ac:dyDescent="0.35">
      <c r="B95" s="278"/>
      <c r="C95" s="278"/>
      <c r="D95" s="279"/>
    </row>
    <row r="96" spans="2:4" ht="13.5" customHeight="1" x14ac:dyDescent="0.35">
      <c r="B96" s="278"/>
      <c r="C96" s="278"/>
      <c r="D96" s="279"/>
    </row>
    <row r="97" spans="2:4" ht="13.5" customHeight="1" x14ac:dyDescent="0.35">
      <c r="B97" s="278"/>
      <c r="C97" s="278"/>
      <c r="D97" s="279"/>
    </row>
    <row r="98" spans="2:4" ht="13.5" customHeight="1" x14ac:dyDescent="0.35">
      <c r="B98" s="278"/>
      <c r="C98" s="278"/>
      <c r="D98" s="279"/>
    </row>
    <row r="99" spans="2:4" ht="13.5" customHeight="1" x14ac:dyDescent="0.35">
      <c r="B99" s="278"/>
      <c r="C99" s="278"/>
      <c r="D99" s="279"/>
    </row>
    <row r="100" spans="2:4" ht="13.5" customHeight="1" x14ac:dyDescent="0.35">
      <c r="B100" s="278"/>
      <c r="C100" s="278"/>
      <c r="D100" s="279"/>
    </row>
    <row r="101" spans="2:4" ht="13.5" customHeight="1" x14ac:dyDescent="0.35">
      <c r="B101" s="278"/>
      <c r="C101" s="278"/>
      <c r="D101" s="279"/>
    </row>
    <row r="102" spans="2:4" ht="13.5" customHeight="1" x14ac:dyDescent="0.35">
      <c r="B102" s="278"/>
      <c r="C102" s="278"/>
      <c r="D102" s="279"/>
    </row>
    <row r="103" spans="2:4" ht="13.5" customHeight="1" x14ac:dyDescent="0.35">
      <c r="B103" s="278"/>
      <c r="C103" s="278"/>
      <c r="D103" s="279"/>
    </row>
    <row r="104" spans="2:4" ht="13.5" customHeight="1" x14ac:dyDescent="0.35">
      <c r="B104" s="278"/>
      <c r="C104" s="278"/>
      <c r="D104" s="279"/>
    </row>
    <row r="105" spans="2:4" ht="13.5" customHeight="1" x14ac:dyDescent="0.35">
      <c r="B105" s="278"/>
      <c r="C105" s="278"/>
      <c r="D105" s="279"/>
    </row>
    <row r="106" spans="2:4" ht="13.5" customHeight="1" x14ac:dyDescent="0.35">
      <c r="B106" s="278"/>
      <c r="C106" s="278"/>
      <c r="D106" s="279"/>
    </row>
    <row r="107" spans="2:4" ht="13.5" customHeight="1" x14ac:dyDescent="0.35">
      <c r="B107" s="278"/>
      <c r="C107" s="278"/>
      <c r="D107" s="279"/>
    </row>
    <row r="108" spans="2:4" ht="13.5" customHeight="1" x14ac:dyDescent="0.35">
      <c r="B108" s="278"/>
      <c r="C108" s="278"/>
      <c r="D108" s="279"/>
    </row>
    <row r="109" spans="2:4" ht="13.5" customHeight="1" x14ac:dyDescent="0.35">
      <c r="B109" s="278"/>
      <c r="C109" s="278"/>
      <c r="D109" s="279"/>
    </row>
    <row r="110" spans="2:4" ht="13.5" customHeight="1" x14ac:dyDescent="0.35">
      <c r="B110" s="278"/>
      <c r="C110" s="278"/>
      <c r="D110" s="279"/>
    </row>
    <row r="111" spans="2:4" ht="13.5" customHeight="1" x14ac:dyDescent="0.35">
      <c r="B111" s="278"/>
      <c r="C111" s="278"/>
      <c r="D111" s="279"/>
    </row>
    <row r="112" spans="2:4" ht="13.5" customHeight="1" x14ac:dyDescent="0.35">
      <c r="B112" s="278"/>
      <c r="C112" s="278"/>
      <c r="D112" s="279"/>
    </row>
    <row r="113" spans="2:4" ht="13.5" customHeight="1" x14ac:dyDescent="0.35">
      <c r="B113" s="278"/>
      <c r="C113" s="278"/>
      <c r="D113" s="279"/>
    </row>
    <row r="114" spans="2:4" ht="13.5" customHeight="1" x14ac:dyDescent="0.35">
      <c r="B114" s="278"/>
      <c r="C114" s="278"/>
      <c r="D114" s="279"/>
    </row>
    <row r="115" spans="2:4" ht="13.5" customHeight="1" x14ac:dyDescent="0.35">
      <c r="B115" s="278"/>
      <c r="C115" s="278"/>
      <c r="D115" s="279"/>
    </row>
    <row r="116" spans="2:4" ht="13.5" customHeight="1" x14ac:dyDescent="0.35">
      <c r="B116" s="278"/>
      <c r="C116" s="278"/>
      <c r="D116" s="279"/>
    </row>
    <row r="117" spans="2:4" ht="13.5" customHeight="1" x14ac:dyDescent="0.35">
      <c r="B117" s="278"/>
      <c r="C117" s="278"/>
      <c r="D117" s="279"/>
    </row>
    <row r="118" spans="2:4" ht="13.5" customHeight="1" x14ac:dyDescent="0.35">
      <c r="B118" s="278"/>
      <c r="C118" s="278"/>
      <c r="D118" s="279"/>
    </row>
    <row r="119" spans="2:4" ht="13.5" customHeight="1" x14ac:dyDescent="0.35">
      <c r="B119" s="278"/>
      <c r="C119" s="278"/>
      <c r="D119" s="279"/>
    </row>
    <row r="120" spans="2:4" ht="13.5" customHeight="1" x14ac:dyDescent="0.35">
      <c r="B120" s="278"/>
      <c r="C120" s="278"/>
      <c r="D120" s="279"/>
    </row>
    <row r="121" spans="2:4" ht="13.5" customHeight="1" x14ac:dyDescent="0.35">
      <c r="B121" s="278"/>
      <c r="C121" s="278"/>
      <c r="D121" s="279"/>
    </row>
    <row r="122" spans="2:4" ht="13.5" customHeight="1" x14ac:dyDescent="0.35">
      <c r="B122" s="278"/>
      <c r="C122" s="278"/>
      <c r="D122" s="279"/>
    </row>
    <row r="123" spans="2:4" ht="13.5" customHeight="1" x14ac:dyDescent="0.35">
      <c r="B123" s="278"/>
      <c r="C123" s="278"/>
      <c r="D123" s="279"/>
    </row>
    <row r="124" spans="2:4" ht="13.5" customHeight="1" x14ac:dyDescent="0.35">
      <c r="B124" s="278"/>
      <c r="C124" s="278"/>
      <c r="D124" s="279"/>
    </row>
    <row r="125" spans="2:4" ht="13.5" customHeight="1" x14ac:dyDescent="0.35">
      <c r="B125" s="278"/>
      <c r="C125" s="278"/>
      <c r="D125" s="279"/>
    </row>
    <row r="126" spans="2:4" ht="13.5" customHeight="1" x14ac:dyDescent="0.35">
      <c r="B126" s="278"/>
      <c r="C126" s="278"/>
      <c r="D126" s="279"/>
    </row>
    <row r="127" spans="2:4" ht="13.5" customHeight="1" x14ac:dyDescent="0.35">
      <c r="B127" s="278"/>
      <c r="C127" s="278"/>
      <c r="D127" s="279"/>
    </row>
    <row r="128" spans="2:4" ht="13.5" customHeight="1" x14ac:dyDescent="0.35">
      <c r="B128" s="278"/>
      <c r="C128" s="278"/>
      <c r="D128" s="279"/>
    </row>
    <row r="129" spans="2:4" ht="13.5" customHeight="1" x14ac:dyDescent="0.35">
      <c r="B129" s="278"/>
      <c r="C129" s="278"/>
      <c r="D129" s="279"/>
    </row>
    <row r="130" spans="2:4" ht="13.5" customHeight="1" x14ac:dyDescent="0.35">
      <c r="B130" s="278"/>
      <c r="C130" s="278"/>
      <c r="D130" s="279"/>
    </row>
    <row r="131" spans="2:4" ht="13.5" customHeight="1" x14ac:dyDescent="0.35">
      <c r="B131" s="278"/>
      <c r="C131" s="278"/>
      <c r="D131" s="279"/>
    </row>
    <row r="132" spans="2:4" ht="13.5" customHeight="1" x14ac:dyDescent="0.35">
      <c r="B132" s="278"/>
      <c r="C132" s="278"/>
      <c r="D132" s="279"/>
    </row>
    <row r="133" spans="2:4" ht="13.5" customHeight="1" x14ac:dyDescent="0.35">
      <c r="B133" s="278"/>
      <c r="C133" s="278"/>
      <c r="D133" s="279"/>
    </row>
    <row r="134" spans="2:4" ht="13.5" customHeight="1" x14ac:dyDescent="0.35">
      <c r="B134" s="278"/>
      <c r="C134" s="278"/>
      <c r="D134" s="279"/>
    </row>
    <row r="135" spans="2:4" ht="13.5" customHeight="1" x14ac:dyDescent="0.35">
      <c r="B135" s="278"/>
      <c r="C135" s="278"/>
      <c r="D135" s="279"/>
    </row>
    <row r="136" spans="2:4" ht="13.5" customHeight="1" x14ac:dyDescent="0.35">
      <c r="B136" s="278"/>
      <c r="C136" s="278"/>
      <c r="D136" s="279"/>
    </row>
    <row r="137" spans="2:4" ht="13.5" customHeight="1" x14ac:dyDescent="0.35">
      <c r="B137" s="278"/>
      <c r="C137" s="278"/>
      <c r="D137" s="279"/>
    </row>
    <row r="138" spans="2:4" ht="13.5" customHeight="1" x14ac:dyDescent="0.35">
      <c r="B138" s="278"/>
      <c r="C138" s="278"/>
      <c r="D138" s="279"/>
    </row>
    <row r="139" spans="2:4" ht="13.5" customHeight="1" x14ac:dyDescent="0.35">
      <c r="B139" s="278"/>
      <c r="C139" s="278"/>
      <c r="D139" s="279"/>
    </row>
    <row r="140" spans="2:4" ht="13.5" customHeight="1" x14ac:dyDescent="0.35">
      <c r="B140" s="278"/>
      <c r="C140" s="278"/>
      <c r="D140" s="279"/>
    </row>
    <row r="141" spans="2:4" ht="13.5" customHeight="1" x14ac:dyDescent="0.35">
      <c r="B141" s="278"/>
      <c r="C141" s="278"/>
      <c r="D141" s="279"/>
    </row>
    <row r="142" spans="2:4" ht="13.5" customHeight="1" x14ac:dyDescent="0.35">
      <c r="B142" s="278"/>
      <c r="C142" s="278"/>
      <c r="D142" s="279"/>
    </row>
    <row r="143" spans="2:4" ht="13.5" customHeight="1" x14ac:dyDescent="0.35">
      <c r="B143" s="278"/>
      <c r="C143" s="278"/>
      <c r="D143" s="279"/>
    </row>
    <row r="144" spans="2:4" ht="13.5" customHeight="1" x14ac:dyDescent="0.35">
      <c r="B144" s="278"/>
      <c r="C144" s="278"/>
      <c r="D144" s="279"/>
    </row>
    <row r="145" spans="2:4" ht="13.5" customHeight="1" x14ac:dyDescent="0.35">
      <c r="B145" s="278"/>
      <c r="C145" s="278"/>
      <c r="D145" s="279"/>
    </row>
    <row r="146" spans="2:4" ht="13.5" customHeight="1" x14ac:dyDescent="0.35">
      <c r="B146" s="278"/>
      <c r="C146" s="278"/>
      <c r="D146" s="279"/>
    </row>
    <row r="147" spans="2:4" ht="13.5" customHeight="1" x14ac:dyDescent="0.35">
      <c r="B147" s="278"/>
      <c r="C147" s="278"/>
      <c r="D147" s="279"/>
    </row>
    <row r="148" spans="2:4" ht="13.5" customHeight="1" x14ac:dyDescent="0.35">
      <c r="B148" s="278"/>
      <c r="C148" s="278"/>
      <c r="D148" s="279"/>
    </row>
    <row r="149" spans="2:4" ht="13.5" customHeight="1" x14ac:dyDescent="0.35">
      <c r="B149" s="278"/>
      <c r="C149" s="278"/>
      <c r="D149" s="279"/>
    </row>
    <row r="150" spans="2:4" ht="13.5" customHeight="1" x14ac:dyDescent="0.35">
      <c r="B150" s="278"/>
      <c r="C150" s="278"/>
      <c r="D150" s="279"/>
    </row>
    <row r="151" spans="2:4" ht="13.5" customHeight="1" x14ac:dyDescent="0.35">
      <c r="B151" s="278"/>
      <c r="C151" s="278"/>
      <c r="D151" s="279"/>
    </row>
    <row r="152" spans="2:4" ht="13.5" customHeight="1" x14ac:dyDescent="0.35">
      <c r="B152" s="278"/>
      <c r="C152" s="278"/>
      <c r="D152" s="279"/>
    </row>
    <row r="153" spans="2:4" ht="13.5" customHeight="1" x14ac:dyDescent="0.35">
      <c r="B153" s="278"/>
      <c r="C153" s="278"/>
      <c r="D153" s="279"/>
    </row>
    <row r="154" spans="2:4" ht="13.5" customHeight="1" x14ac:dyDescent="0.35">
      <c r="B154" s="278"/>
      <c r="C154" s="278"/>
      <c r="D154" s="279"/>
    </row>
    <row r="155" spans="2:4" ht="13.5" customHeight="1" x14ac:dyDescent="0.35">
      <c r="B155" s="278"/>
      <c r="C155" s="278"/>
      <c r="D155" s="279"/>
    </row>
    <row r="156" spans="2:4" ht="13.5" customHeight="1" x14ac:dyDescent="0.35">
      <c r="B156" s="278"/>
      <c r="C156" s="278"/>
      <c r="D156" s="279"/>
    </row>
    <row r="157" spans="2:4" ht="13.5" customHeight="1" x14ac:dyDescent="0.35">
      <c r="B157" s="278"/>
      <c r="C157" s="278"/>
      <c r="D157" s="279"/>
    </row>
    <row r="158" spans="2:4" ht="13.5" customHeight="1" x14ac:dyDescent="0.35">
      <c r="B158" s="278"/>
      <c r="C158" s="278"/>
      <c r="D158" s="279"/>
    </row>
    <row r="159" spans="2:4" ht="13.5" customHeight="1" x14ac:dyDescent="0.35">
      <c r="B159" s="278"/>
      <c r="C159" s="278"/>
      <c r="D159" s="279"/>
    </row>
    <row r="160" spans="2:4" ht="13.5" customHeight="1" x14ac:dyDescent="0.35">
      <c r="B160" s="278"/>
      <c r="C160" s="278"/>
      <c r="D160" s="279"/>
    </row>
    <row r="161" spans="2:4" ht="13.5" customHeight="1" x14ac:dyDescent="0.35">
      <c r="B161" s="278"/>
      <c r="C161" s="278"/>
      <c r="D161" s="279"/>
    </row>
    <row r="162" spans="2:4" ht="13.5" customHeight="1" x14ac:dyDescent="0.35">
      <c r="B162" s="278"/>
      <c r="C162" s="278"/>
      <c r="D162" s="279"/>
    </row>
    <row r="163" spans="2:4" ht="13.5" customHeight="1" x14ac:dyDescent="0.35">
      <c r="B163" s="278"/>
      <c r="C163" s="278"/>
      <c r="D163" s="279"/>
    </row>
    <row r="164" spans="2:4" ht="13.5" customHeight="1" x14ac:dyDescent="0.35">
      <c r="B164" s="278"/>
      <c r="C164" s="278"/>
      <c r="D164" s="279"/>
    </row>
    <row r="165" spans="2:4" ht="13.5" customHeight="1" x14ac:dyDescent="0.35">
      <c r="B165" s="278"/>
      <c r="C165" s="278"/>
      <c r="D165" s="279"/>
    </row>
    <row r="166" spans="2:4" ht="13.5" customHeight="1" x14ac:dyDescent="0.35">
      <c r="B166" s="278"/>
      <c r="C166" s="278"/>
      <c r="D166" s="279"/>
    </row>
    <row r="167" spans="2:4" ht="13.5" customHeight="1" x14ac:dyDescent="0.35">
      <c r="B167" s="278"/>
      <c r="C167" s="278"/>
      <c r="D167" s="279"/>
    </row>
    <row r="168" spans="2:4" ht="13.5" customHeight="1" x14ac:dyDescent="0.35">
      <c r="B168" s="278"/>
      <c r="C168" s="278"/>
      <c r="D168" s="279"/>
    </row>
    <row r="169" spans="2:4" ht="13.5" customHeight="1" x14ac:dyDescent="0.35">
      <c r="B169" s="278"/>
      <c r="C169" s="278"/>
      <c r="D169" s="279"/>
    </row>
    <row r="170" spans="2:4" ht="13.5" customHeight="1" x14ac:dyDescent="0.35">
      <c r="B170" s="278"/>
      <c r="C170" s="278"/>
      <c r="D170" s="279"/>
    </row>
    <row r="171" spans="2:4" ht="13.5" customHeight="1" x14ac:dyDescent="0.35">
      <c r="B171" s="278"/>
      <c r="C171" s="278"/>
      <c r="D171" s="279"/>
    </row>
    <row r="172" spans="2:4" ht="13.5" customHeight="1" x14ac:dyDescent="0.35">
      <c r="B172" s="278"/>
      <c r="C172" s="278"/>
      <c r="D172" s="279"/>
    </row>
    <row r="173" spans="2:4" ht="13.5" customHeight="1" x14ac:dyDescent="0.35">
      <c r="B173" s="278"/>
      <c r="C173" s="278"/>
      <c r="D173" s="279"/>
    </row>
    <row r="174" spans="2:4" ht="13.5" customHeight="1" x14ac:dyDescent="0.35">
      <c r="B174" s="278"/>
      <c r="C174" s="278"/>
      <c r="D174" s="279"/>
    </row>
    <row r="175" spans="2:4" ht="13.5" customHeight="1" x14ac:dyDescent="0.35">
      <c r="B175" s="278"/>
      <c r="C175" s="278"/>
      <c r="D175" s="279"/>
    </row>
    <row r="176" spans="2:4" ht="13.5" customHeight="1" x14ac:dyDescent="0.35">
      <c r="B176" s="278"/>
      <c r="C176" s="278"/>
      <c r="D176" s="279"/>
    </row>
    <row r="177" spans="2:4" ht="13.5" customHeight="1" x14ac:dyDescent="0.35">
      <c r="B177" s="278"/>
      <c r="C177" s="278"/>
      <c r="D177" s="279"/>
    </row>
    <row r="178" spans="2:4" ht="13.5" customHeight="1" x14ac:dyDescent="0.35">
      <c r="B178" s="278"/>
      <c r="C178" s="278"/>
      <c r="D178" s="279"/>
    </row>
    <row r="179" spans="2:4" ht="13.5" customHeight="1" x14ac:dyDescent="0.35">
      <c r="B179" s="278"/>
      <c r="C179" s="278"/>
      <c r="D179" s="279"/>
    </row>
    <row r="180" spans="2:4" ht="13.5" customHeight="1" x14ac:dyDescent="0.35">
      <c r="B180" s="278"/>
      <c r="C180" s="278"/>
      <c r="D180" s="279"/>
    </row>
    <row r="181" spans="2:4" ht="13.5" customHeight="1" x14ac:dyDescent="0.35">
      <c r="B181" s="278"/>
      <c r="C181" s="278"/>
      <c r="D181" s="279"/>
    </row>
    <row r="182" spans="2:4" ht="13.5" customHeight="1" x14ac:dyDescent="0.35">
      <c r="B182" s="278"/>
      <c r="C182" s="278"/>
      <c r="D182" s="279"/>
    </row>
    <row r="183" spans="2:4" ht="13.5" customHeight="1" x14ac:dyDescent="0.35">
      <c r="B183" s="278"/>
      <c r="C183" s="278"/>
      <c r="D183" s="279"/>
    </row>
    <row r="184" spans="2:4" ht="13.5" customHeight="1" x14ac:dyDescent="0.35">
      <c r="B184" s="278"/>
      <c r="C184" s="278"/>
      <c r="D184" s="279"/>
    </row>
    <row r="185" spans="2:4" ht="13.5" customHeight="1" x14ac:dyDescent="0.35">
      <c r="B185" s="278"/>
      <c r="C185" s="278"/>
      <c r="D185" s="279"/>
    </row>
    <row r="186" spans="2:4" ht="13.5" customHeight="1" x14ac:dyDescent="0.35">
      <c r="B186" s="278"/>
      <c r="C186" s="278"/>
      <c r="D186" s="279"/>
    </row>
    <row r="187" spans="2:4" ht="13.5" customHeight="1" x14ac:dyDescent="0.35">
      <c r="B187" s="278"/>
      <c r="C187" s="278"/>
      <c r="D187" s="279"/>
    </row>
    <row r="188" spans="2:4" ht="13.5" customHeight="1" x14ac:dyDescent="0.35">
      <c r="B188" s="278"/>
      <c r="C188" s="278"/>
      <c r="D188" s="279"/>
    </row>
    <row r="189" spans="2:4" ht="13.5" customHeight="1" x14ac:dyDescent="0.35">
      <c r="B189" s="278"/>
      <c r="C189" s="278"/>
      <c r="D189" s="279"/>
    </row>
    <row r="190" spans="2:4" ht="13.5" customHeight="1" x14ac:dyDescent="0.35">
      <c r="B190" s="278"/>
      <c r="C190" s="278"/>
      <c r="D190" s="279"/>
    </row>
    <row r="191" spans="2:4" ht="13.5" customHeight="1" x14ac:dyDescent="0.35">
      <c r="B191" s="278"/>
      <c r="C191" s="278"/>
      <c r="D191" s="279"/>
    </row>
    <row r="192" spans="2:4" ht="13.5" customHeight="1" x14ac:dyDescent="0.35">
      <c r="B192" s="278"/>
      <c r="C192" s="278"/>
      <c r="D192" s="279"/>
    </row>
    <row r="193" spans="2:4" ht="13.5" customHeight="1" x14ac:dyDescent="0.35">
      <c r="B193" s="278"/>
      <c r="C193" s="278"/>
      <c r="D193" s="279"/>
    </row>
    <row r="194" spans="2:4" ht="13.5" customHeight="1" x14ac:dyDescent="0.35">
      <c r="B194" s="278"/>
      <c r="C194" s="278"/>
      <c r="D194" s="279"/>
    </row>
    <row r="195" spans="2:4" ht="13.5" customHeight="1" x14ac:dyDescent="0.35">
      <c r="B195" s="278"/>
      <c r="C195" s="278"/>
      <c r="D195" s="279"/>
    </row>
    <row r="196" spans="2:4" ht="13.5" customHeight="1" x14ac:dyDescent="0.35">
      <c r="B196" s="278"/>
      <c r="C196" s="278"/>
      <c r="D196" s="279"/>
    </row>
    <row r="197" spans="2:4" ht="13.5" customHeight="1" x14ac:dyDescent="0.35">
      <c r="B197" s="278"/>
      <c r="C197" s="278"/>
      <c r="D197" s="279"/>
    </row>
    <row r="198" spans="2:4" ht="13.5" customHeight="1" x14ac:dyDescent="0.35">
      <c r="B198" s="278"/>
      <c r="C198" s="278"/>
      <c r="D198" s="279"/>
    </row>
    <row r="199" spans="2:4" ht="13.5" customHeight="1" x14ac:dyDescent="0.35">
      <c r="B199" s="278"/>
      <c r="C199" s="278"/>
      <c r="D199" s="279"/>
    </row>
    <row r="200" spans="2:4" ht="13.5" customHeight="1" x14ac:dyDescent="0.35">
      <c r="B200" s="278"/>
      <c r="C200" s="278"/>
      <c r="D200" s="279"/>
    </row>
    <row r="201" spans="2:4" ht="13.5" customHeight="1" x14ac:dyDescent="0.35">
      <c r="B201" s="278"/>
      <c r="C201" s="278"/>
      <c r="D201" s="279"/>
    </row>
    <row r="202" spans="2:4" ht="13.5" customHeight="1" x14ac:dyDescent="0.35">
      <c r="B202" s="278"/>
      <c r="C202" s="278"/>
      <c r="D202" s="279"/>
    </row>
    <row r="203" spans="2:4" ht="13.5" customHeight="1" x14ac:dyDescent="0.35">
      <c r="B203" s="278"/>
      <c r="C203" s="278"/>
      <c r="D203" s="279"/>
    </row>
    <row r="204" spans="2:4" ht="13.5" customHeight="1" x14ac:dyDescent="0.35">
      <c r="B204" s="278"/>
      <c r="C204" s="278"/>
      <c r="D204" s="279"/>
    </row>
    <row r="205" spans="2:4" ht="13.5" customHeight="1" x14ac:dyDescent="0.35">
      <c r="B205" s="278"/>
      <c r="C205" s="278"/>
      <c r="D205" s="279"/>
    </row>
    <row r="206" spans="2:4" ht="13.5" customHeight="1" x14ac:dyDescent="0.35">
      <c r="B206" s="278"/>
      <c r="C206" s="278"/>
      <c r="D206" s="279"/>
    </row>
    <row r="207" spans="2:4" ht="13.5" customHeight="1" x14ac:dyDescent="0.35">
      <c r="B207" s="278"/>
      <c r="C207" s="278"/>
      <c r="D207" s="279"/>
    </row>
    <row r="208" spans="2:4" ht="13.5" customHeight="1" x14ac:dyDescent="0.35">
      <c r="B208" s="278"/>
      <c r="C208" s="278"/>
      <c r="D208" s="279"/>
    </row>
    <row r="209" spans="2:4" ht="13.5" customHeight="1" x14ac:dyDescent="0.35">
      <c r="B209" s="278"/>
      <c r="C209" s="278"/>
      <c r="D209" s="279"/>
    </row>
    <row r="210" spans="2:4" ht="13.5" customHeight="1" x14ac:dyDescent="0.35">
      <c r="B210" s="278"/>
      <c r="C210" s="278"/>
      <c r="D210" s="279"/>
    </row>
    <row r="211" spans="2:4" ht="13.5" customHeight="1" x14ac:dyDescent="0.35">
      <c r="B211" s="278"/>
      <c r="C211" s="278"/>
      <c r="D211" s="279"/>
    </row>
    <row r="212" spans="2:4" ht="13.5" customHeight="1" x14ac:dyDescent="0.35">
      <c r="B212" s="278"/>
      <c r="C212" s="278"/>
      <c r="D212" s="279"/>
    </row>
    <row r="213" spans="2:4" ht="13.5" customHeight="1" x14ac:dyDescent="0.35">
      <c r="B213" s="278"/>
      <c r="C213" s="278"/>
      <c r="D213" s="279"/>
    </row>
    <row r="214" spans="2:4" ht="13.5" customHeight="1" x14ac:dyDescent="0.35">
      <c r="B214" s="278"/>
      <c r="C214" s="278"/>
      <c r="D214" s="279"/>
    </row>
    <row r="215" spans="2:4" ht="13.5" customHeight="1" x14ac:dyDescent="0.35">
      <c r="B215" s="278"/>
      <c r="C215" s="278"/>
      <c r="D215" s="279"/>
    </row>
    <row r="216" spans="2:4" ht="13.5" customHeight="1" x14ac:dyDescent="0.35">
      <c r="B216" s="278"/>
      <c r="C216" s="278"/>
      <c r="D216" s="279"/>
    </row>
    <row r="217" spans="2:4" ht="13.5" customHeight="1" x14ac:dyDescent="0.35">
      <c r="B217" s="278"/>
      <c r="C217" s="278"/>
      <c r="D217" s="279"/>
    </row>
    <row r="218" spans="2:4" ht="13.5" customHeight="1" x14ac:dyDescent="0.35">
      <c r="B218" s="278"/>
      <c r="C218" s="278"/>
      <c r="D218" s="279"/>
    </row>
    <row r="219" spans="2:4" ht="13.5" customHeight="1" x14ac:dyDescent="0.35">
      <c r="B219" s="278"/>
      <c r="C219" s="278"/>
      <c r="D219" s="279"/>
    </row>
    <row r="220" spans="2:4" ht="13.5" customHeight="1" x14ac:dyDescent="0.35">
      <c r="B220" s="278"/>
      <c r="C220" s="278"/>
      <c r="D220" s="279"/>
    </row>
    <row r="221" spans="2:4" ht="13.5" customHeight="1" x14ac:dyDescent="0.35">
      <c r="B221" s="278"/>
      <c r="C221" s="278"/>
      <c r="D221" s="279"/>
    </row>
    <row r="222" spans="2:4" ht="13.5" customHeight="1" x14ac:dyDescent="0.35">
      <c r="B222" s="278"/>
      <c r="C222" s="278"/>
      <c r="D222" s="279"/>
    </row>
    <row r="223" spans="2:4" ht="13.5" customHeight="1" x14ac:dyDescent="0.35">
      <c r="B223" s="278"/>
      <c r="C223" s="278"/>
      <c r="D223" s="279"/>
    </row>
    <row r="224" spans="2:4" ht="13.5" customHeight="1" x14ac:dyDescent="0.35">
      <c r="B224" s="278"/>
      <c r="C224" s="278"/>
      <c r="D224" s="279"/>
    </row>
    <row r="225" spans="2:4" ht="13.5" customHeight="1" x14ac:dyDescent="0.35">
      <c r="B225" s="278"/>
      <c r="C225" s="278"/>
      <c r="D225" s="279"/>
    </row>
    <row r="226" spans="2:4" ht="13.5" customHeight="1" x14ac:dyDescent="0.35">
      <c r="B226" s="278"/>
      <c r="C226" s="278"/>
      <c r="D226" s="279"/>
    </row>
    <row r="227" spans="2:4" ht="13.5" customHeight="1" x14ac:dyDescent="0.35">
      <c r="B227" s="278"/>
      <c r="C227" s="278"/>
      <c r="D227" s="279"/>
    </row>
    <row r="228" spans="2:4" ht="13.5" customHeight="1" x14ac:dyDescent="0.35">
      <c r="B228" s="278"/>
      <c r="C228" s="278"/>
      <c r="D228" s="279"/>
    </row>
    <row r="229" spans="2:4" ht="13.5" customHeight="1" x14ac:dyDescent="0.35">
      <c r="B229" s="278"/>
      <c r="C229" s="278"/>
      <c r="D229" s="279"/>
    </row>
    <row r="230" spans="2:4" ht="13.5" customHeight="1" x14ac:dyDescent="0.35">
      <c r="B230" s="278"/>
      <c r="C230" s="278"/>
      <c r="D230" s="279"/>
    </row>
    <row r="231" spans="2:4" ht="13.5" customHeight="1" x14ac:dyDescent="0.35">
      <c r="B231" s="278"/>
      <c r="C231" s="278"/>
      <c r="D231" s="279"/>
    </row>
    <row r="232" spans="2:4" ht="13.5" customHeight="1" x14ac:dyDescent="0.35">
      <c r="B232" s="278"/>
      <c r="C232" s="278"/>
      <c r="D232" s="279"/>
    </row>
    <row r="233" spans="2:4" ht="13.5" customHeight="1" x14ac:dyDescent="0.35">
      <c r="B233" s="278"/>
      <c r="C233" s="278"/>
      <c r="D233" s="279"/>
    </row>
    <row r="234" spans="2:4" ht="13.5" customHeight="1" x14ac:dyDescent="0.35">
      <c r="B234" s="278"/>
      <c r="C234" s="278"/>
      <c r="D234" s="279"/>
    </row>
    <row r="235" spans="2:4" ht="13.5" customHeight="1" x14ac:dyDescent="0.35">
      <c r="B235" s="278"/>
      <c r="C235" s="278"/>
      <c r="D235" s="279"/>
    </row>
    <row r="236" spans="2:4" ht="13.5" customHeight="1" x14ac:dyDescent="0.35">
      <c r="B236" s="278"/>
      <c r="C236" s="278"/>
      <c r="D236" s="279"/>
    </row>
    <row r="237" spans="2:4" ht="13.5" customHeight="1" x14ac:dyDescent="0.35">
      <c r="B237" s="278"/>
      <c r="C237" s="278"/>
      <c r="D237" s="279"/>
    </row>
    <row r="238" spans="2:4" ht="13.5" customHeight="1" x14ac:dyDescent="0.35">
      <c r="B238" s="278"/>
      <c r="C238" s="278"/>
      <c r="D238" s="279"/>
    </row>
    <row r="239" spans="2:4" ht="13.5" customHeight="1" x14ac:dyDescent="0.35">
      <c r="B239" s="278"/>
      <c r="C239" s="278"/>
      <c r="D239" s="279"/>
    </row>
    <row r="240" spans="2:4" ht="13.5" customHeight="1" x14ac:dyDescent="0.35">
      <c r="B240" s="278"/>
      <c r="C240" s="278"/>
      <c r="D240" s="279"/>
    </row>
    <row r="241" spans="2:4" ht="13.5" customHeight="1" x14ac:dyDescent="0.35">
      <c r="B241" s="278"/>
      <c r="C241" s="278"/>
      <c r="D241" s="279"/>
    </row>
    <row r="242" spans="2:4" ht="13.5" customHeight="1" x14ac:dyDescent="0.35">
      <c r="B242" s="278"/>
      <c r="C242" s="278"/>
      <c r="D242" s="279"/>
    </row>
    <row r="243" spans="2:4" ht="13.5" customHeight="1" x14ac:dyDescent="0.35">
      <c r="B243" s="278"/>
      <c r="C243" s="278"/>
      <c r="D243" s="279"/>
    </row>
    <row r="244" spans="2:4" ht="13.5" customHeight="1" x14ac:dyDescent="0.35">
      <c r="B244" s="278"/>
      <c r="C244" s="278"/>
      <c r="D244" s="279"/>
    </row>
    <row r="245" spans="2:4" ht="13.5" customHeight="1" x14ac:dyDescent="0.35">
      <c r="B245" s="278"/>
      <c r="C245" s="278"/>
      <c r="D245" s="279"/>
    </row>
    <row r="246" spans="2:4" ht="13.5" customHeight="1" x14ac:dyDescent="0.35">
      <c r="B246" s="278"/>
      <c r="C246" s="278"/>
      <c r="D246" s="279"/>
    </row>
    <row r="247" spans="2:4" ht="13.5" customHeight="1" x14ac:dyDescent="0.35">
      <c r="B247" s="278"/>
      <c r="C247" s="278"/>
      <c r="D247" s="279"/>
    </row>
    <row r="248" spans="2:4" ht="13.5" customHeight="1" x14ac:dyDescent="0.35">
      <c r="B248" s="278"/>
      <c r="C248" s="278"/>
      <c r="D248" s="279"/>
    </row>
    <row r="249" spans="2:4" ht="13.5" customHeight="1" x14ac:dyDescent="0.35">
      <c r="B249" s="278"/>
      <c r="C249" s="278"/>
      <c r="D249" s="279"/>
    </row>
    <row r="250" spans="2:4" ht="13.5" customHeight="1" x14ac:dyDescent="0.35">
      <c r="B250" s="278"/>
      <c r="C250" s="278"/>
      <c r="D250" s="279"/>
    </row>
    <row r="251" spans="2:4" ht="13.5" customHeight="1" x14ac:dyDescent="0.35">
      <c r="B251" s="278"/>
      <c r="C251" s="278"/>
      <c r="D251" s="279"/>
    </row>
    <row r="252" spans="2:4" ht="13.5" customHeight="1" x14ac:dyDescent="0.35">
      <c r="B252" s="278"/>
      <c r="C252" s="278"/>
      <c r="D252" s="279"/>
    </row>
    <row r="253" spans="2:4" ht="13.5" customHeight="1" x14ac:dyDescent="0.35">
      <c r="B253" s="278"/>
      <c r="C253" s="278"/>
      <c r="D253" s="279"/>
    </row>
    <row r="254" spans="2:4" ht="13.5" customHeight="1" x14ac:dyDescent="0.35">
      <c r="B254" s="278"/>
      <c r="C254" s="278"/>
      <c r="D254" s="279"/>
    </row>
    <row r="255" spans="2:4" ht="13.5" customHeight="1" x14ac:dyDescent="0.35">
      <c r="B255" s="278"/>
      <c r="C255" s="278"/>
      <c r="D255" s="279"/>
    </row>
    <row r="256" spans="2:4" ht="13.5" customHeight="1" x14ac:dyDescent="0.35">
      <c r="B256" s="278"/>
      <c r="C256" s="278"/>
      <c r="D256" s="279"/>
    </row>
    <row r="257" spans="2:4" ht="13.5" customHeight="1" x14ac:dyDescent="0.35">
      <c r="B257" s="278"/>
      <c r="C257" s="278"/>
      <c r="D257" s="279"/>
    </row>
    <row r="258" spans="2:4" ht="13.5" customHeight="1" x14ac:dyDescent="0.35">
      <c r="B258" s="278"/>
      <c r="C258" s="278"/>
      <c r="D258" s="279"/>
    </row>
    <row r="259" spans="2:4" ht="13.5" customHeight="1" x14ac:dyDescent="0.35">
      <c r="B259" s="278"/>
      <c r="C259" s="278"/>
      <c r="D259" s="279"/>
    </row>
    <row r="260" spans="2:4" ht="13.5" customHeight="1" x14ac:dyDescent="0.35">
      <c r="B260" s="278"/>
      <c r="C260" s="278"/>
      <c r="D260" s="279"/>
    </row>
    <row r="261" spans="2:4" ht="13.5" customHeight="1" x14ac:dyDescent="0.35">
      <c r="B261" s="278"/>
      <c r="C261" s="278"/>
      <c r="D261" s="279"/>
    </row>
    <row r="262" spans="2:4" ht="13.5" customHeight="1" x14ac:dyDescent="0.35">
      <c r="B262" s="278"/>
      <c r="C262" s="278"/>
      <c r="D262" s="279"/>
    </row>
    <row r="263" spans="2:4" ht="13.5" customHeight="1" x14ac:dyDescent="0.35">
      <c r="B263" s="278"/>
      <c r="C263" s="278"/>
      <c r="D263" s="279"/>
    </row>
    <row r="264" spans="2:4" ht="13.5" customHeight="1" x14ac:dyDescent="0.35">
      <c r="B264" s="278"/>
      <c r="C264" s="278"/>
      <c r="D264" s="279"/>
    </row>
    <row r="265" spans="2:4" ht="13.5" customHeight="1" x14ac:dyDescent="0.35">
      <c r="B265" s="278"/>
      <c r="C265" s="278"/>
      <c r="D265" s="279"/>
    </row>
    <row r="266" spans="2:4" ht="13.5" customHeight="1" x14ac:dyDescent="0.35">
      <c r="B266" s="278"/>
      <c r="C266" s="278"/>
      <c r="D266" s="279"/>
    </row>
    <row r="267" spans="2:4" ht="13.5" customHeight="1" x14ac:dyDescent="0.35">
      <c r="B267" s="278"/>
      <c r="C267" s="278"/>
      <c r="D267" s="279"/>
    </row>
    <row r="268" spans="2:4" ht="13.5" customHeight="1" x14ac:dyDescent="0.35">
      <c r="B268" s="278"/>
      <c r="C268" s="278"/>
      <c r="D268" s="279"/>
    </row>
    <row r="269" spans="2:4" ht="13.5" customHeight="1" x14ac:dyDescent="0.35">
      <c r="B269" s="278"/>
      <c r="C269" s="278"/>
      <c r="D269" s="279"/>
    </row>
    <row r="270" spans="2:4" ht="13.5" customHeight="1" x14ac:dyDescent="0.35">
      <c r="B270" s="278"/>
      <c r="C270" s="278"/>
      <c r="D270" s="279"/>
    </row>
    <row r="271" spans="2:4" ht="13.5" customHeight="1" x14ac:dyDescent="0.35">
      <c r="B271" s="278"/>
      <c r="C271" s="278"/>
      <c r="D271" s="279"/>
    </row>
    <row r="272" spans="2:4" ht="13.5" customHeight="1" x14ac:dyDescent="0.35">
      <c r="B272" s="278"/>
      <c r="C272" s="278"/>
      <c r="D272" s="279"/>
    </row>
    <row r="273" spans="2:4" ht="13.5" customHeight="1" x14ac:dyDescent="0.35">
      <c r="B273" s="278"/>
      <c r="C273" s="278"/>
      <c r="D273" s="279"/>
    </row>
    <row r="274" spans="2:4" ht="13.5" customHeight="1" x14ac:dyDescent="0.35">
      <c r="B274" s="278"/>
      <c r="C274" s="278"/>
      <c r="D274" s="279"/>
    </row>
    <row r="275" spans="2:4" ht="13.5" customHeight="1" x14ac:dyDescent="0.35">
      <c r="B275" s="278"/>
      <c r="C275" s="278"/>
      <c r="D275" s="279"/>
    </row>
    <row r="276" spans="2:4" ht="13.5" customHeight="1" x14ac:dyDescent="0.35">
      <c r="B276" s="278"/>
      <c r="C276" s="278"/>
      <c r="D276" s="279"/>
    </row>
    <row r="277" spans="2:4" ht="13.5" customHeight="1" x14ac:dyDescent="0.35">
      <c r="B277" s="278"/>
      <c r="C277" s="278"/>
      <c r="D277" s="279"/>
    </row>
    <row r="278" spans="2:4" ht="13.5" customHeight="1" x14ac:dyDescent="0.35">
      <c r="B278" s="278"/>
      <c r="C278" s="278"/>
      <c r="D278" s="279"/>
    </row>
    <row r="279" spans="2:4" ht="13.5" customHeight="1" x14ac:dyDescent="0.35">
      <c r="B279" s="278"/>
      <c r="C279" s="278"/>
      <c r="D279" s="279"/>
    </row>
    <row r="280" spans="2:4" ht="13.5" customHeight="1" x14ac:dyDescent="0.35">
      <c r="B280" s="278"/>
      <c r="C280" s="278"/>
      <c r="D280" s="279"/>
    </row>
    <row r="281" spans="2:4" ht="13.5" customHeight="1" x14ac:dyDescent="0.35">
      <c r="B281" s="278"/>
      <c r="C281" s="278"/>
      <c r="D281" s="279"/>
    </row>
    <row r="282" spans="2:4" ht="13.5" customHeight="1" x14ac:dyDescent="0.35">
      <c r="B282" s="278"/>
      <c r="C282" s="278"/>
      <c r="D282" s="279"/>
    </row>
    <row r="283" spans="2:4" ht="13.5" customHeight="1" x14ac:dyDescent="0.35">
      <c r="B283" s="278"/>
      <c r="C283" s="278"/>
      <c r="D283" s="279"/>
    </row>
    <row r="284" spans="2:4" ht="13.5" customHeight="1" x14ac:dyDescent="0.35">
      <c r="B284" s="278"/>
      <c r="C284" s="278"/>
      <c r="D284" s="279"/>
    </row>
    <row r="285" spans="2:4" ht="13.5" customHeight="1" x14ac:dyDescent="0.35">
      <c r="B285" s="278"/>
      <c r="C285" s="278"/>
      <c r="D285" s="279"/>
    </row>
    <row r="286" spans="2:4" ht="13.5" customHeight="1" x14ac:dyDescent="0.35">
      <c r="B286" s="278"/>
      <c r="C286" s="278"/>
      <c r="D286" s="279"/>
    </row>
    <row r="287" spans="2:4" ht="13.5" customHeight="1" x14ac:dyDescent="0.35">
      <c r="B287" s="278"/>
      <c r="C287" s="278"/>
      <c r="D287" s="279"/>
    </row>
    <row r="288" spans="2:4" ht="13.5" customHeight="1" x14ac:dyDescent="0.35">
      <c r="B288" s="278"/>
      <c r="C288" s="278"/>
      <c r="D288" s="279"/>
    </row>
    <row r="289" spans="2:4" ht="13.5" customHeight="1" x14ac:dyDescent="0.35">
      <c r="B289" s="278"/>
      <c r="C289" s="278"/>
      <c r="D289" s="279"/>
    </row>
    <row r="290" spans="2:4" ht="13.5" customHeight="1" x14ac:dyDescent="0.35">
      <c r="B290" s="278"/>
      <c r="C290" s="278"/>
      <c r="D290" s="279"/>
    </row>
    <row r="291" spans="2:4" ht="13.5" customHeight="1" x14ac:dyDescent="0.35">
      <c r="B291" s="278"/>
      <c r="C291" s="278"/>
      <c r="D291" s="279"/>
    </row>
    <row r="292" spans="2:4" ht="13.5" customHeight="1" x14ac:dyDescent="0.35">
      <c r="B292" s="278"/>
      <c r="C292" s="278"/>
      <c r="D292" s="279"/>
    </row>
    <row r="293" spans="2:4" ht="13.5" customHeight="1" x14ac:dyDescent="0.35">
      <c r="B293" s="278"/>
      <c r="C293" s="278"/>
      <c r="D293" s="279"/>
    </row>
    <row r="294" spans="2:4" ht="13.5" customHeight="1" x14ac:dyDescent="0.35">
      <c r="B294" s="278"/>
      <c r="C294" s="278"/>
      <c r="D294" s="279"/>
    </row>
    <row r="295" spans="2:4" ht="13.5" customHeight="1" x14ac:dyDescent="0.35">
      <c r="B295" s="278"/>
      <c r="C295" s="278"/>
      <c r="D295" s="279"/>
    </row>
    <row r="296" spans="2:4" ht="13.5" customHeight="1" x14ac:dyDescent="0.35">
      <c r="B296" s="278"/>
      <c r="C296" s="278"/>
      <c r="D296" s="279"/>
    </row>
    <row r="297" spans="2:4" ht="13.5" customHeight="1" x14ac:dyDescent="0.35">
      <c r="B297" s="278"/>
      <c r="C297" s="278"/>
      <c r="D297" s="279"/>
    </row>
    <row r="298" spans="2:4" ht="13.5" customHeight="1" x14ac:dyDescent="0.35">
      <c r="B298" s="278"/>
      <c r="C298" s="278"/>
      <c r="D298" s="279"/>
    </row>
    <row r="299" spans="2:4" ht="13.5" customHeight="1" x14ac:dyDescent="0.35">
      <c r="B299" s="278"/>
      <c r="C299" s="278"/>
      <c r="D299" s="279"/>
    </row>
    <row r="300" spans="2:4" ht="13.5" customHeight="1" x14ac:dyDescent="0.35">
      <c r="B300" s="278"/>
      <c r="C300" s="278"/>
      <c r="D300" s="279"/>
    </row>
    <row r="301" spans="2:4" ht="13.5" customHeight="1" x14ac:dyDescent="0.35">
      <c r="B301" s="278"/>
      <c r="C301" s="278"/>
      <c r="D301" s="279"/>
    </row>
    <row r="302" spans="2:4" ht="13.5" customHeight="1" x14ac:dyDescent="0.35">
      <c r="B302" s="278"/>
      <c r="C302" s="278"/>
      <c r="D302" s="279"/>
    </row>
    <row r="303" spans="2:4" ht="13.5" customHeight="1" x14ac:dyDescent="0.35">
      <c r="B303" s="278"/>
      <c r="C303" s="278"/>
      <c r="D303" s="279"/>
    </row>
    <row r="304" spans="2:4" ht="13.5" customHeight="1" x14ac:dyDescent="0.35">
      <c r="B304" s="278"/>
      <c r="C304" s="278"/>
      <c r="D304" s="279"/>
    </row>
    <row r="305" spans="2:4" ht="13.5" customHeight="1" x14ac:dyDescent="0.35">
      <c r="B305" s="278"/>
      <c r="C305" s="278"/>
      <c r="D305" s="279"/>
    </row>
    <row r="306" spans="2:4" ht="13.5" customHeight="1" x14ac:dyDescent="0.35">
      <c r="B306" s="278"/>
      <c r="C306" s="278"/>
      <c r="D306" s="279"/>
    </row>
    <row r="307" spans="2:4" ht="13.5" customHeight="1" x14ac:dyDescent="0.35">
      <c r="B307" s="278"/>
      <c r="C307" s="278"/>
      <c r="D307" s="279"/>
    </row>
    <row r="308" spans="2:4" ht="13.5" customHeight="1" x14ac:dyDescent="0.35">
      <c r="B308" s="278"/>
      <c r="C308" s="278"/>
      <c r="D308" s="279"/>
    </row>
    <row r="309" spans="2:4" ht="13.5" customHeight="1" x14ac:dyDescent="0.35">
      <c r="B309" s="278"/>
      <c r="C309" s="278"/>
      <c r="D309" s="279"/>
    </row>
    <row r="310" spans="2:4" ht="13.5" customHeight="1" x14ac:dyDescent="0.35">
      <c r="B310" s="278"/>
      <c r="C310" s="278"/>
      <c r="D310" s="279"/>
    </row>
    <row r="311" spans="2:4" ht="13.5" customHeight="1" x14ac:dyDescent="0.35">
      <c r="B311" s="278"/>
      <c r="C311" s="278"/>
      <c r="D311" s="279"/>
    </row>
    <row r="312" spans="2:4" ht="13.5" customHeight="1" x14ac:dyDescent="0.35">
      <c r="B312" s="278"/>
      <c r="C312" s="278"/>
      <c r="D312" s="279"/>
    </row>
    <row r="313" spans="2:4" ht="13.5" customHeight="1" x14ac:dyDescent="0.35">
      <c r="B313" s="278"/>
      <c r="C313" s="278"/>
      <c r="D313" s="279"/>
    </row>
    <row r="314" spans="2:4" ht="13.5" customHeight="1" x14ac:dyDescent="0.35">
      <c r="B314" s="278"/>
      <c r="C314" s="278"/>
      <c r="D314" s="279"/>
    </row>
    <row r="315" spans="2:4" ht="13.5" customHeight="1" x14ac:dyDescent="0.35">
      <c r="B315" s="278"/>
      <c r="C315" s="278"/>
      <c r="D315" s="279"/>
    </row>
    <row r="316" spans="2:4" ht="13.5" customHeight="1" x14ac:dyDescent="0.35">
      <c r="B316" s="278"/>
      <c r="C316" s="278"/>
      <c r="D316" s="279"/>
    </row>
    <row r="317" spans="2:4" ht="13.5" customHeight="1" x14ac:dyDescent="0.35">
      <c r="B317" s="278"/>
      <c r="C317" s="278"/>
      <c r="D317" s="279"/>
    </row>
    <row r="318" spans="2:4" ht="13.5" customHeight="1" x14ac:dyDescent="0.35">
      <c r="B318" s="278"/>
      <c r="C318" s="278"/>
      <c r="D318" s="279"/>
    </row>
    <row r="319" spans="2:4" ht="13.5" customHeight="1" x14ac:dyDescent="0.35">
      <c r="B319" s="278"/>
      <c r="C319" s="278"/>
      <c r="D319" s="279"/>
    </row>
    <row r="320" spans="2:4" ht="13.5" customHeight="1" x14ac:dyDescent="0.35">
      <c r="B320" s="278"/>
      <c r="C320" s="278"/>
      <c r="D320" s="279"/>
    </row>
    <row r="321" spans="2:4" ht="13.5" customHeight="1" x14ac:dyDescent="0.35">
      <c r="B321" s="278"/>
      <c r="C321" s="278"/>
      <c r="D321" s="279"/>
    </row>
    <row r="322" spans="2:4" ht="13.5" customHeight="1" x14ac:dyDescent="0.35">
      <c r="B322" s="278"/>
      <c r="C322" s="278"/>
      <c r="D322" s="279"/>
    </row>
    <row r="323" spans="2:4" ht="13.5" customHeight="1" x14ac:dyDescent="0.35">
      <c r="B323" s="278"/>
      <c r="C323" s="278"/>
      <c r="D323" s="279"/>
    </row>
    <row r="324" spans="2:4" ht="13.5" customHeight="1" x14ac:dyDescent="0.35">
      <c r="B324" s="278"/>
      <c r="C324" s="278"/>
      <c r="D324" s="279"/>
    </row>
    <row r="325" spans="2:4" ht="13.5" customHeight="1" x14ac:dyDescent="0.35">
      <c r="B325" s="278"/>
      <c r="C325" s="278"/>
      <c r="D325" s="279"/>
    </row>
    <row r="326" spans="2:4" ht="13.5" customHeight="1" x14ac:dyDescent="0.35">
      <c r="B326" s="278"/>
      <c r="C326" s="278"/>
      <c r="D326" s="279"/>
    </row>
    <row r="327" spans="2:4" ht="13.5" customHeight="1" x14ac:dyDescent="0.35">
      <c r="B327" s="278"/>
      <c r="C327" s="278"/>
      <c r="D327" s="279"/>
    </row>
    <row r="328" spans="2:4" ht="13.5" customHeight="1" x14ac:dyDescent="0.35">
      <c r="B328" s="278"/>
      <c r="C328" s="278"/>
      <c r="D328" s="279"/>
    </row>
    <row r="329" spans="2:4" ht="13.5" customHeight="1" x14ac:dyDescent="0.35">
      <c r="B329" s="278"/>
      <c r="C329" s="278"/>
      <c r="D329" s="279"/>
    </row>
    <row r="330" spans="2:4" ht="13.5" customHeight="1" x14ac:dyDescent="0.35">
      <c r="B330" s="278"/>
      <c r="C330" s="278"/>
      <c r="D330" s="279"/>
    </row>
    <row r="331" spans="2:4" ht="13.5" customHeight="1" x14ac:dyDescent="0.35">
      <c r="B331" s="278"/>
      <c r="C331" s="278"/>
      <c r="D331" s="279"/>
    </row>
    <row r="332" spans="2:4" ht="13.5" customHeight="1" x14ac:dyDescent="0.35">
      <c r="B332" s="278"/>
      <c r="C332" s="278"/>
      <c r="D332" s="279"/>
    </row>
    <row r="333" spans="2:4" ht="13.5" customHeight="1" x14ac:dyDescent="0.35">
      <c r="B333" s="278"/>
      <c r="C333" s="278"/>
      <c r="D333" s="279"/>
    </row>
    <row r="334" spans="2:4" ht="13.5" customHeight="1" x14ac:dyDescent="0.35">
      <c r="B334" s="278"/>
      <c r="C334" s="278"/>
      <c r="D334" s="279"/>
    </row>
    <row r="335" spans="2:4" ht="13.5" customHeight="1" x14ac:dyDescent="0.35">
      <c r="B335" s="278"/>
      <c r="C335" s="278"/>
      <c r="D335" s="279"/>
    </row>
    <row r="336" spans="2:4" ht="13.5" customHeight="1" x14ac:dyDescent="0.35">
      <c r="B336" s="278"/>
      <c r="C336" s="278"/>
      <c r="D336" s="279"/>
    </row>
    <row r="337" spans="2:4" ht="13.5" customHeight="1" x14ac:dyDescent="0.35">
      <c r="B337" s="278"/>
      <c r="C337" s="278"/>
      <c r="D337" s="279"/>
    </row>
    <row r="338" spans="2:4" ht="13.5" customHeight="1" x14ac:dyDescent="0.35">
      <c r="B338" s="278"/>
      <c r="C338" s="278"/>
      <c r="D338" s="279"/>
    </row>
    <row r="339" spans="2:4" ht="13.5" customHeight="1" x14ac:dyDescent="0.35">
      <c r="B339" s="278"/>
      <c r="C339" s="278"/>
      <c r="D339" s="279"/>
    </row>
    <row r="340" spans="2:4" ht="13.5" customHeight="1" x14ac:dyDescent="0.35">
      <c r="B340" s="278"/>
      <c r="C340" s="278"/>
      <c r="D340" s="279"/>
    </row>
    <row r="341" spans="2:4" ht="13.5" customHeight="1" x14ac:dyDescent="0.35">
      <c r="B341" s="278"/>
      <c r="C341" s="278"/>
      <c r="D341" s="279"/>
    </row>
    <row r="342" spans="2:4" ht="13.5" customHeight="1" x14ac:dyDescent="0.35">
      <c r="B342" s="278"/>
      <c r="C342" s="278"/>
      <c r="D342" s="279"/>
    </row>
    <row r="343" spans="2:4" ht="13.5" customHeight="1" x14ac:dyDescent="0.35">
      <c r="B343" s="278"/>
      <c r="C343" s="278"/>
      <c r="D343" s="279"/>
    </row>
    <row r="344" spans="2:4" ht="13.5" customHeight="1" x14ac:dyDescent="0.35">
      <c r="B344" s="278"/>
      <c r="C344" s="278"/>
      <c r="D344" s="279"/>
    </row>
    <row r="345" spans="2:4" ht="13.5" customHeight="1" x14ac:dyDescent="0.35">
      <c r="B345" s="278"/>
      <c r="C345" s="278"/>
      <c r="D345" s="279"/>
    </row>
    <row r="346" spans="2:4" ht="13.5" customHeight="1" x14ac:dyDescent="0.35">
      <c r="B346" s="278"/>
      <c r="C346" s="278"/>
      <c r="D346" s="279"/>
    </row>
    <row r="347" spans="2:4" ht="13.5" customHeight="1" x14ac:dyDescent="0.35">
      <c r="B347" s="278"/>
      <c r="C347" s="278"/>
      <c r="D347" s="279"/>
    </row>
    <row r="348" spans="2:4" ht="13.5" customHeight="1" x14ac:dyDescent="0.35">
      <c r="B348" s="278"/>
      <c r="C348" s="278"/>
      <c r="D348" s="279"/>
    </row>
    <row r="349" spans="2:4" ht="13.5" customHeight="1" x14ac:dyDescent="0.35">
      <c r="B349" s="278"/>
      <c r="C349" s="278"/>
      <c r="D349" s="279"/>
    </row>
    <row r="350" spans="2:4" ht="13.5" customHeight="1" x14ac:dyDescent="0.35">
      <c r="B350" s="278"/>
      <c r="C350" s="278"/>
      <c r="D350" s="279"/>
    </row>
    <row r="351" spans="2:4" ht="13.5" customHeight="1" x14ac:dyDescent="0.35">
      <c r="B351" s="278"/>
      <c r="C351" s="278"/>
      <c r="D351" s="279"/>
    </row>
    <row r="352" spans="2:4" ht="13.5" customHeight="1" x14ac:dyDescent="0.35">
      <c r="B352" s="278"/>
      <c r="C352" s="278"/>
      <c r="D352" s="279"/>
    </row>
    <row r="353" spans="2:4" ht="13.5" customHeight="1" x14ac:dyDescent="0.35">
      <c r="B353" s="278"/>
      <c r="C353" s="278"/>
      <c r="D353" s="279"/>
    </row>
    <row r="354" spans="2:4" ht="13.5" customHeight="1" x14ac:dyDescent="0.35">
      <c r="B354" s="278"/>
      <c r="C354" s="278"/>
      <c r="D354" s="279"/>
    </row>
    <row r="355" spans="2:4" ht="13.5" customHeight="1" x14ac:dyDescent="0.35">
      <c r="B355" s="278"/>
      <c r="C355" s="278"/>
      <c r="D355" s="279"/>
    </row>
    <row r="356" spans="2:4" ht="13.5" customHeight="1" x14ac:dyDescent="0.35">
      <c r="B356" s="278"/>
      <c r="C356" s="278"/>
      <c r="D356" s="279"/>
    </row>
    <row r="357" spans="2:4" ht="13.5" customHeight="1" x14ac:dyDescent="0.35">
      <c r="B357" s="278"/>
      <c r="C357" s="278"/>
      <c r="D357" s="279"/>
    </row>
    <row r="358" spans="2:4" ht="13.5" customHeight="1" x14ac:dyDescent="0.35">
      <c r="B358" s="278"/>
      <c r="C358" s="278"/>
      <c r="D358" s="279"/>
    </row>
    <row r="359" spans="2:4" ht="13.5" customHeight="1" x14ac:dyDescent="0.35">
      <c r="B359" s="278"/>
      <c r="C359" s="278"/>
      <c r="D359" s="279"/>
    </row>
    <row r="360" spans="2:4" ht="13.5" customHeight="1" x14ac:dyDescent="0.35">
      <c r="B360" s="278"/>
      <c r="C360" s="278"/>
      <c r="D360" s="279"/>
    </row>
    <row r="361" spans="2:4" ht="13.5" customHeight="1" x14ac:dyDescent="0.35">
      <c r="B361" s="278"/>
      <c r="C361" s="278"/>
      <c r="D361" s="279"/>
    </row>
    <row r="362" spans="2:4" ht="13.5" customHeight="1" x14ac:dyDescent="0.35">
      <c r="B362" s="278"/>
      <c r="C362" s="278"/>
      <c r="D362" s="279"/>
    </row>
    <row r="363" spans="2:4" ht="13.5" customHeight="1" x14ac:dyDescent="0.35">
      <c r="B363" s="278"/>
      <c r="C363" s="278"/>
      <c r="D363" s="279"/>
    </row>
    <row r="364" spans="2:4" ht="13.5" customHeight="1" x14ac:dyDescent="0.35">
      <c r="B364" s="278"/>
      <c r="C364" s="278"/>
      <c r="D364" s="279"/>
    </row>
    <row r="365" spans="2:4" ht="13.5" customHeight="1" x14ac:dyDescent="0.35">
      <c r="B365" s="278"/>
      <c r="C365" s="278"/>
      <c r="D365" s="279"/>
    </row>
    <row r="366" spans="2:4" ht="13.5" customHeight="1" x14ac:dyDescent="0.35">
      <c r="B366" s="278"/>
      <c r="C366" s="278"/>
      <c r="D366" s="279"/>
    </row>
    <row r="367" spans="2:4" ht="13.5" customHeight="1" x14ac:dyDescent="0.35">
      <c r="B367" s="278"/>
      <c r="C367" s="278"/>
      <c r="D367" s="279"/>
    </row>
    <row r="368" spans="2:4" ht="13.5" customHeight="1" x14ac:dyDescent="0.35">
      <c r="B368" s="278"/>
      <c r="C368" s="278"/>
      <c r="D368" s="279"/>
    </row>
    <row r="369" spans="2:4" ht="13.5" customHeight="1" x14ac:dyDescent="0.35">
      <c r="B369" s="278"/>
      <c r="C369" s="278"/>
      <c r="D369" s="279"/>
    </row>
    <row r="370" spans="2:4" ht="13.5" customHeight="1" x14ac:dyDescent="0.35">
      <c r="B370" s="278"/>
      <c r="C370" s="278"/>
      <c r="D370" s="279"/>
    </row>
    <row r="371" spans="2:4" ht="13.5" customHeight="1" x14ac:dyDescent="0.35">
      <c r="B371" s="278"/>
      <c r="C371" s="278"/>
      <c r="D371" s="279"/>
    </row>
    <row r="372" spans="2:4" ht="13.5" customHeight="1" x14ac:dyDescent="0.35">
      <c r="B372" s="278"/>
      <c r="C372" s="278"/>
      <c r="D372" s="279"/>
    </row>
    <row r="373" spans="2:4" ht="13.5" customHeight="1" x14ac:dyDescent="0.35">
      <c r="B373" s="278"/>
      <c r="C373" s="278"/>
      <c r="D373" s="279"/>
    </row>
    <row r="374" spans="2:4" ht="13.5" customHeight="1" x14ac:dyDescent="0.35">
      <c r="B374" s="278"/>
      <c r="C374" s="278"/>
      <c r="D374" s="279"/>
    </row>
    <row r="375" spans="2:4" ht="13.5" customHeight="1" x14ac:dyDescent="0.35">
      <c r="B375" s="278"/>
      <c r="C375" s="278"/>
      <c r="D375" s="279"/>
    </row>
    <row r="376" spans="2:4" ht="13.5" customHeight="1" x14ac:dyDescent="0.35">
      <c r="B376" s="278"/>
      <c r="C376" s="278"/>
      <c r="D376" s="279"/>
    </row>
    <row r="377" spans="2:4" ht="13.5" customHeight="1" x14ac:dyDescent="0.35">
      <c r="B377" s="278"/>
      <c r="C377" s="278"/>
      <c r="D377" s="279"/>
    </row>
    <row r="378" spans="2:4" ht="13.5" customHeight="1" x14ac:dyDescent="0.35">
      <c r="B378" s="278"/>
      <c r="C378" s="278"/>
      <c r="D378" s="279"/>
    </row>
    <row r="379" spans="2:4" ht="13.5" customHeight="1" x14ac:dyDescent="0.35">
      <c r="B379" s="278"/>
      <c r="C379" s="278"/>
      <c r="D379" s="279"/>
    </row>
    <row r="380" spans="2:4" ht="13.5" customHeight="1" x14ac:dyDescent="0.35">
      <c r="B380" s="278"/>
      <c r="C380" s="278"/>
      <c r="D380" s="279"/>
    </row>
    <row r="381" spans="2:4" ht="13.5" customHeight="1" x14ac:dyDescent="0.35">
      <c r="B381" s="278"/>
      <c r="C381" s="278"/>
      <c r="D381" s="279"/>
    </row>
    <row r="382" spans="2:4" ht="13.5" customHeight="1" x14ac:dyDescent="0.35">
      <c r="B382" s="278"/>
      <c r="C382" s="278"/>
      <c r="D382" s="279"/>
    </row>
    <row r="383" spans="2:4" ht="13.5" customHeight="1" x14ac:dyDescent="0.35">
      <c r="B383" s="278"/>
      <c r="C383" s="278"/>
      <c r="D383" s="279"/>
    </row>
    <row r="384" spans="2:4" ht="13.5" customHeight="1" x14ac:dyDescent="0.35">
      <c r="B384" s="278"/>
      <c r="C384" s="278"/>
      <c r="D384" s="279"/>
    </row>
    <row r="385" spans="2:4" ht="13.5" customHeight="1" x14ac:dyDescent="0.35">
      <c r="B385" s="278"/>
      <c r="C385" s="278"/>
      <c r="D385" s="279"/>
    </row>
    <row r="386" spans="2:4" ht="13.5" customHeight="1" x14ac:dyDescent="0.35">
      <c r="B386" s="278"/>
      <c r="C386" s="278"/>
      <c r="D386" s="279"/>
    </row>
    <row r="387" spans="2:4" ht="13.5" customHeight="1" x14ac:dyDescent="0.35">
      <c r="B387" s="278"/>
      <c r="C387" s="278"/>
      <c r="D387" s="279"/>
    </row>
    <row r="388" spans="2:4" ht="13.5" customHeight="1" x14ac:dyDescent="0.35">
      <c r="B388" s="278"/>
      <c r="C388" s="278"/>
      <c r="D388" s="279"/>
    </row>
    <row r="389" spans="2:4" ht="13.5" customHeight="1" x14ac:dyDescent="0.35">
      <c r="B389" s="278"/>
      <c r="C389" s="278"/>
      <c r="D389" s="279"/>
    </row>
    <row r="390" spans="2:4" ht="13.5" customHeight="1" x14ac:dyDescent="0.35">
      <c r="B390" s="278"/>
      <c r="C390" s="278"/>
      <c r="D390" s="279"/>
    </row>
    <row r="391" spans="2:4" ht="13.5" customHeight="1" x14ac:dyDescent="0.35">
      <c r="B391" s="278"/>
      <c r="C391" s="278"/>
      <c r="D391" s="279"/>
    </row>
    <row r="392" spans="2:4" ht="13.5" customHeight="1" x14ac:dyDescent="0.35">
      <c r="B392" s="278"/>
      <c r="C392" s="278"/>
      <c r="D392" s="279"/>
    </row>
    <row r="393" spans="2:4" ht="13.5" customHeight="1" x14ac:dyDescent="0.35">
      <c r="B393" s="278"/>
      <c r="C393" s="278"/>
      <c r="D393" s="279"/>
    </row>
    <row r="394" spans="2:4" ht="13.5" customHeight="1" x14ac:dyDescent="0.35">
      <c r="B394" s="278"/>
      <c r="C394" s="278"/>
      <c r="D394" s="279"/>
    </row>
    <row r="395" spans="2:4" ht="13.5" customHeight="1" x14ac:dyDescent="0.35">
      <c r="B395" s="278"/>
      <c r="C395" s="278"/>
      <c r="D395" s="279"/>
    </row>
    <row r="396" spans="2:4" ht="13.5" customHeight="1" x14ac:dyDescent="0.35">
      <c r="B396" s="278"/>
      <c r="C396" s="278"/>
      <c r="D396" s="279"/>
    </row>
    <row r="397" spans="2:4" ht="13.5" customHeight="1" x14ac:dyDescent="0.35">
      <c r="B397" s="278"/>
      <c r="C397" s="278"/>
      <c r="D397" s="279"/>
    </row>
    <row r="398" spans="2:4" ht="13.5" customHeight="1" x14ac:dyDescent="0.35">
      <c r="B398" s="278"/>
      <c r="C398" s="278"/>
      <c r="D398" s="279"/>
    </row>
    <row r="399" spans="2:4" ht="13.5" customHeight="1" x14ac:dyDescent="0.35">
      <c r="B399" s="278"/>
      <c r="C399" s="278"/>
      <c r="D399" s="279"/>
    </row>
    <row r="400" spans="2:4" ht="13.5" customHeight="1" x14ac:dyDescent="0.35">
      <c r="B400" s="278"/>
      <c r="C400" s="278"/>
      <c r="D400" s="279"/>
    </row>
    <row r="401" spans="2:4" ht="13.5" customHeight="1" x14ac:dyDescent="0.35">
      <c r="B401" s="278"/>
      <c r="C401" s="278"/>
      <c r="D401" s="279"/>
    </row>
    <row r="402" spans="2:4" ht="13.5" customHeight="1" x14ac:dyDescent="0.35">
      <c r="B402" s="278"/>
      <c r="C402" s="278"/>
      <c r="D402" s="279"/>
    </row>
    <row r="403" spans="2:4" ht="13.5" customHeight="1" x14ac:dyDescent="0.35">
      <c r="B403" s="278"/>
      <c r="C403" s="278"/>
      <c r="D403" s="279"/>
    </row>
    <row r="404" spans="2:4" ht="13.5" customHeight="1" x14ac:dyDescent="0.35">
      <c r="B404" s="278"/>
      <c r="C404" s="278"/>
      <c r="D404" s="279"/>
    </row>
    <row r="405" spans="2:4" ht="13.5" customHeight="1" x14ac:dyDescent="0.35">
      <c r="B405" s="278"/>
      <c r="C405" s="278"/>
      <c r="D405" s="279"/>
    </row>
    <row r="406" spans="2:4" ht="13.5" customHeight="1" x14ac:dyDescent="0.35">
      <c r="B406" s="278"/>
      <c r="C406" s="278"/>
      <c r="D406" s="279"/>
    </row>
    <row r="407" spans="2:4" ht="13.5" customHeight="1" x14ac:dyDescent="0.35">
      <c r="B407" s="278"/>
      <c r="C407" s="278"/>
      <c r="D407" s="279"/>
    </row>
    <row r="408" spans="2:4" ht="13.5" customHeight="1" x14ac:dyDescent="0.35">
      <c r="B408" s="278"/>
      <c r="C408" s="278"/>
      <c r="D408" s="279"/>
    </row>
    <row r="409" spans="2:4" ht="13.5" customHeight="1" x14ac:dyDescent="0.35">
      <c r="B409" s="278"/>
      <c r="C409" s="278"/>
      <c r="D409" s="279"/>
    </row>
    <row r="410" spans="2:4" ht="13.5" customHeight="1" x14ac:dyDescent="0.35">
      <c r="B410" s="278"/>
      <c r="C410" s="278"/>
      <c r="D410" s="279"/>
    </row>
    <row r="411" spans="2:4" ht="13.5" customHeight="1" x14ac:dyDescent="0.35">
      <c r="B411" s="278"/>
      <c r="C411" s="278"/>
      <c r="D411" s="279"/>
    </row>
    <row r="412" spans="2:4" ht="13.5" customHeight="1" x14ac:dyDescent="0.35">
      <c r="B412" s="278"/>
      <c r="C412" s="278"/>
      <c r="D412" s="279"/>
    </row>
    <row r="413" spans="2:4" ht="13.5" customHeight="1" x14ac:dyDescent="0.35">
      <c r="B413" s="278"/>
      <c r="C413" s="278"/>
      <c r="D413" s="279"/>
    </row>
    <row r="414" spans="2:4" ht="13.5" customHeight="1" x14ac:dyDescent="0.35">
      <c r="B414" s="278"/>
      <c r="C414" s="278"/>
      <c r="D414" s="279"/>
    </row>
    <row r="415" spans="2:4" ht="13.5" customHeight="1" x14ac:dyDescent="0.35">
      <c r="B415" s="278"/>
      <c r="C415" s="278"/>
      <c r="D415" s="279"/>
    </row>
    <row r="416" spans="2:4" ht="13.5" customHeight="1" x14ac:dyDescent="0.35">
      <c r="B416" s="278"/>
      <c r="C416" s="278"/>
      <c r="D416" s="279"/>
    </row>
    <row r="417" spans="2:4" ht="13.5" customHeight="1" x14ac:dyDescent="0.35">
      <c r="B417" s="278"/>
      <c r="C417" s="278"/>
      <c r="D417" s="279"/>
    </row>
    <row r="418" spans="2:4" ht="13.5" customHeight="1" x14ac:dyDescent="0.35">
      <c r="B418" s="278"/>
      <c r="C418" s="278"/>
      <c r="D418" s="279"/>
    </row>
    <row r="419" spans="2:4" ht="13.5" customHeight="1" x14ac:dyDescent="0.35">
      <c r="B419" s="278"/>
      <c r="C419" s="278"/>
      <c r="D419" s="279"/>
    </row>
    <row r="420" spans="2:4" ht="13.5" customHeight="1" x14ac:dyDescent="0.35">
      <c r="B420" s="278"/>
      <c r="C420" s="278"/>
      <c r="D420" s="279"/>
    </row>
    <row r="421" spans="2:4" ht="13.5" customHeight="1" x14ac:dyDescent="0.35">
      <c r="B421" s="278"/>
      <c r="C421" s="278"/>
      <c r="D421" s="279"/>
    </row>
    <row r="422" spans="2:4" ht="13.5" customHeight="1" x14ac:dyDescent="0.35">
      <c r="B422" s="278"/>
      <c r="C422" s="278"/>
      <c r="D422" s="279"/>
    </row>
    <row r="423" spans="2:4" ht="13.5" customHeight="1" x14ac:dyDescent="0.35">
      <c r="B423" s="278"/>
      <c r="C423" s="278"/>
      <c r="D423" s="279"/>
    </row>
    <row r="424" spans="2:4" ht="13.5" customHeight="1" x14ac:dyDescent="0.35">
      <c r="B424" s="278"/>
      <c r="C424" s="278"/>
      <c r="D424" s="279"/>
    </row>
    <row r="425" spans="2:4" ht="13.5" customHeight="1" x14ac:dyDescent="0.35">
      <c r="B425" s="278"/>
      <c r="C425" s="278"/>
      <c r="D425" s="279"/>
    </row>
    <row r="426" spans="2:4" ht="13.5" customHeight="1" x14ac:dyDescent="0.35">
      <c r="B426" s="278"/>
      <c r="C426" s="278"/>
      <c r="D426" s="279"/>
    </row>
    <row r="427" spans="2:4" ht="13.5" customHeight="1" x14ac:dyDescent="0.35">
      <c r="B427" s="278"/>
      <c r="C427" s="278"/>
      <c r="D427" s="279"/>
    </row>
    <row r="428" spans="2:4" ht="13.5" customHeight="1" x14ac:dyDescent="0.35">
      <c r="B428" s="278"/>
      <c r="C428" s="278"/>
      <c r="D428" s="279"/>
    </row>
    <row r="429" spans="2:4" ht="13.5" customHeight="1" x14ac:dyDescent="0.35">
      <c r="B429" s="278"/>
      <c r="C429" s="278"/>
      <c r="D429" s="279"/>
    </row>
    <row r="430" spans="2:4" ht="13.5" customHeight="1" x14ac:dyDescent="0.35">
      <c r="B430" s="278"/>
      <c r="C430" s="278"/>
      <c r="D430" s="279"/>
    </row>
    <row r="431" spans="2:4" ht="13.5" customHeight="1" x14ac:dyDescent="0.35">
      <c r="B431" s="278"/>
      <c r="C431" s="278"/>
      <c r="D431" s="279"/>
    </row>
    <row r="432" spans="2:4" ht="13.5" customHeight="1" x14ac:dyDescent="0.35">
      <c r="B432" s="278"/>
      <c r="C432" s="278"/>
      <c r="D432" s="279"/>
    </row>
    <row r="433" spans="2:4" ht="13.5" customHeight="1" x14ac:dyDescent="0.35">
      <c r="B433" s="278"/>
      <c r="C433" s="278"/>
      <c r="D433" s="279"/>
    </row>
    <row r="434" spans="2:4" ht="13.5" customHeight="1" x14ac:dyDescent="0.35">
      <c r="B434" s="278"/>
      <c r="C434" s="278"/>
      <c r="D434" s="279"/>
    </row>
    <row r="435" spans="2:4" ht="13.5" customHeight="1" x14ac:dyDescent="0.35">
      <c r="B435" s="278"/>
      <c r="C435" s="278"/>
      <c r="D435" s="279"/>
    </row>
    <row r="436" spans="2:4" ht="13.5" customHeight="1" x14ac:dyDescent="0.35">
      <c r="B436" s="278"/>
      <c r="C436" s="278"/>
      <c r="D436" s="279"/>
    </row>
    <row r="437" spans="2:4" ht="13.5" customHeight="1" x14ac:dyDescent="0.35">
      <c r="B437" s="278"/>
      <c r="C437" s="278"/>
      <c r="D437" s="279"/>
    </row>
    <row r="438" spans="2:4" ht="13.5" customHeight="1" x14ac:dyDescent="0.35">
      <c r="B438" s="278"/>
      <c r="C438" s="278"/>
      <c r="D438" s="279"/>
    </row>
    <row r="439" spans="2:4" ht="13.5" customHeight="1" x14ac:dyDescent="0.35">
      <c r="B439" s="278"/>
      <c r="C439" s="278"/>
      <c r="D439" s="279"/>
    </row>
    <row r="440" spans="2:4" ht="13.5" customHeight="1" x14ac:dyDescent="0.35">
      <c r="B440" s="278"/>
      <c r="C440" s="278"/>
      <c r="D440" s="279"/>
    </row>
    <row r="441" spans="2:4" ht="13.5" customHeight="1" x14ac:dyDescent="0.35">
      <c r="B441" s="278"/>
      <c r="C441" s="278"/>
      <c r="D441" s="279"/>
    </row>
    <row r="442" spans="2:4" ht="13.5" customHeight="1" x14ac:dyDescent="0.35">
      <c r="B442" s="278"/>
      <c r="C442" s="278"/>
      <c r="D442" s="279"/>
    </row>
    <row r="443" spans="2:4" ht="13.5" customHeight="1" x14ac:dyDescent="0.35">
      <c r="B443" s="278"/>
      <c r="C443" s="278"/>
      <c r="D443" s="279"/>
    </row>
    <row r="444" spans="2:4" ht="13.5" customHeight="1" x14ac:dyDescent="0.35">
      <c r="B444" s="278"/>
      <c r="C444" s="278"/>
      <c r="D444" s="279"/>
    </row>
    <row r="445" spans="2:4" ht="13.5" customHeight="1" x14ac:dyDescent="0.35">
      <c r="B445" s="278"/>
      <c r="C445" s="278"/>
      <c r="D445" s="279"/>
    </row>
    <row r="446" spans="2:4" ht="13.5" customHeight="1" x14ac:dyDescent="0.35">
      <c r="B446" s="278"/>
      <c r="C446" s="278"/>
      <c r="D446" s="279"/>
    </row>
    <row r="447" spans="2:4" ht="13.5" customHeight="1" x14ac:dyDescent="0.35">
      <c r="B447" s="278"/>
      <c r="C447" s="278"/>
      <c r="D447" s="279"/>
    </row>
    <row r="448" spans="2:4" ht="13.5" customHeight="1" x14ac:dyDescent="0.35">
      <c r="B448" s="278"/>
      <c r="C448" s="278"/>
      <c r="D448" s="279"/>
    </row>
    <row r="449" spans="2:4" ht="13.5" customHeight="1" x14ac:dyDescent="0.35">
      <c r="B449" s="278"/>
      <c r="C449" s="278"/>
      <c r="D449" s="279"/>
    </row>
    <row r="450" spans="2:4" ht="13.5" customHeight="1" x14ac:dyDescent="0.35">
      <c r="B450" s="278"/>
      <c r="C450" s="278"/>
      <c r="D450" s="279"/>
    </row>
    <row r="451" spans="2:4" ht="13.5" customHeight="1" x14ac:dyDescent="0.35">
      <c r="B451" s="278"/>
      <c r="C451" s="278"/>
      <c r="D451" s="279"/>
    </row>
    <row r="452" spans="2:4" ht="13.5" customHeight="1" x14ac:dyDescent="0.35">
      <c r="B452" s="278"/>
      <c r="C452" s="278"/>
      <c r="D452" s="279"/>
    </row>
    <row r="453" spans="2:4" ht="13.5" customHeight="1" x14ac:dyDescent="0.35">
      <c r="B453" s="278"/>
      <c r="C453" s="278"/>
      <c r="D453" s="279"/>
    </row>
    <row r="454" spans="2:4" ht="13.5" customHeight="1" x14ac:dyDescent="0.35">
      <c r="B454" s="278"/>
      <c r="C454" s="278"/>
      <c r="D454" s="279"/>
    </row>
    <row r="455" spans="2:4" ht="13.5" customHeight="1" x14ac:dyDescent="0.35">
      <c r="B455" s="278"/>
      <c r="C455" s="278"/>
      <c r="D455" s="279"/>
    </row>
    <row r="456" spans="2:4" ht="13.5" customHeight="1" x14ac:dyDescent="0.35">
      <c r="B456" s="278"/>
      <c r="C456" s="278"/>
      <c r="D456" s="279"/>
    </row>
    <row r="457" spans="2:4" ht="13.5" customHeight="1" x14ac:dyDescent="0.35">
      <c r="B457" s="278"/>
      <c r="C457" s="278"/>
      <c r="D457" s="279"/>
    </row>
    <row r="458" spans="2:4" ht="13.5" customHeight="1" x14ac:dyDescent="0.35">
      <c r="B458" s="278"/>
      <c r="C458" s="278"/>
      <c r="D458" s="279"/>
    </row>
    <row r="459" spans="2:4" ht="13.5" customHeight="1" x14ac:dyDescent="0.35">
      <c r="B459" s="278"/>
      <c r="C459" s="278"/>
      <c r="D459" s="279"/>
    </row>
    <row r="460" spans="2:4" ht="13.5" customHeight="1" x14ac:dyDescent="0.35">
      <c r="B460" s="278"/>
      <c r="C460" s="278"/>
      <c r="D460" s="279"/>
    </row>
    <row r="461" spans="2:4" ht="13.5" customHeight="1" x14ac:dyDescent="0.35">
      <c r="B461" s="278"/>
      <c r="C461" s="278"/>
      <c r="D461" s="279"/>
    </row>
    <row r="462" spans="2:4" ht="13.5" customHeight="1" x14ac:dyDescent="0.35">
      <c r="B462" s="278"/>
      <c r="C462" s="278"/>
      <c r="D462" s="279"/>
    </row>
    <row r="463" spans="2:4" ht="13.5" customHeight="1" x14ac:dyDescent="0.35">
      <c r="B463" s="278"/>
      <c r="C463" s="278"/>
      <c r="D463" s="279"/>
    </row>
    <row r="464" spans="2:4" ht="13.5" customHeight="1" x14ac:dyDescent="0.35">
      <c r="B464" s="278"/>
      <c r="C464" s="278"/>
      <c r="D464" s="279"/>
    </row>
    <row r="465" spans="2:4" ht="13.5" customHeight="1" x14ac:dyDescent="0.35">
      <c r="B465" s="278"/>
      <c r="C465" s="278"/>
      <c r="D465" s="279"/>
    </row>
    <row r="466" spans="2:4" ht="13.5" customHeight="1" x14ac:dyDescent="0.35">
      <c r="B466" s="278"/>
      <c r="C466" s="278"/>
      <c r="D466" s="279"/>
    </row>
    <row r="467" spans="2:4" ht="13.5" customHeight="1" x14ac:dyDescent="0.35">
      <c r="B467" s="278"/>
      <c r="C467" s="278"/>
      <c r="D467" s="279"/>
    </row>
    <row r="468" spans="2:4" ht="13.5" customHeight="1" x14ac:dyDescent="0.35">
      <c r="B468" s="278"/>
      <c r="C468" s="278"/>
      <c r="D468" s="279"/>
    </row>
    <row r="469" spans="2:4" ht="13.5" customHeight="1" x14ac:dyDescent="0.35">
      <c r="B469" s="278"/>
      <c r="C469" s="278"/>
      <c r="D469" s="279"/>
    </row>
    <row r="470" spans="2:4" ht="13.5" customHeight="1" x14ac:dyDescent="0.35">
      <c r="B470" s="278"/>
      <c r="C470" s="278"/>
      <c r="D470" s="279"/>
    </row>
    <row r="471" spans="2:4" ht="13.5" customHeight="1" x14ac:dyDescent="0.35">
      <c r="B471" s="278"/>
      <c r="C471" s="278"/>
      <c r="D471" s="279"/>
    </row>
    <row r="472" spans="2:4" ht="13.5" customHeight="1" x14ac:dyDescent="0.35">
      <c r="B472" s="278"/>
      <c r="C472" s="278"/>
      <c r="D472" s="279"/>
    </row>
    <row r="473" spans="2:4" ht="13.5" customHeight="1" x14ac:dyDescent="0.35">
      <c r="B473" s="278"/>
      <c r="C473" s="278"/>
      <c r="D473" s="279"/>
    </row>
    <row r="474" spans="2:4" ht="13.5" customHeight="1" x14ac:dyDescent="0.35">
      <c r="B474" s="278"/>
      <c r="C474" s="278"/>
      <c r="D474" s="279"/>
    </row>
    <row r="475" spans="2:4" ht="13.5" customHeight="1" x14ac:dyDescent="0.35">
      <c r="B475" s="278"/>
      <c r="C475" s="278"/>
      <c r="D475" s="279"/>
    </row>
    <row r="476" spans="2:4" ht="13.5" customHeight="1" x14ac:dyDescent="0.35">
      <c r="B476" s="278"/>
      <c r="C476" s="278"/>
      <c r="D476" s="279"/>
    </row>
    <row r="477" spans="2:4" ht="13.5" customHeight="1" x14ac:dyDescent="0.35">
      <c r="B477" s="278"/>
      <c r="C477" s="278"/>
      <c r="D477" s="279"/>
    </row>
    <row r="478" spans="2:4" ht="13.5" customHeight="1" x14ac:dyDescent="0.35">
      <c r="B478" s="278"/>
      <c r="C478" s="278"/>
      <c r="D478" s="279"/>
    </row>
    <row r="479" spans="2:4" ht="13.5" customHeight="1" x14ac:dyDescent="0.35">
      <c r="B479" s="278"/>
      <c r="C479" s="278"/>
      <c r="D479" s="279"/>
    </row>
    <row r="480" spans="2:4" ht="13.5" customHeight="1" x14ac:dyDescent="0.35">
      <c r="B480" s="278"/>
      <c r="C480" s="278"/>
      <c r="D480" s="279"/>
    </row>
    <row r="481" spans="2:4" ht="13.5" customHeight="1" x14ac:dyDescent="0.35">
      <c r="B481" s="278"/>
      <c r="C481" s="278"/>
      <c r="D481" s="279"/>
    </row>
    <row r="482" spans="2:4" ht="13.5" customHeight="1" x14ac:dyDescent="0.35">
      <c r="B482" s="278"/>
      <c r="C482" s="278"/>
      <c r="D482" s="279"/>
    </row>
    <row r="483" spans="2:4" ht="13.5" customHeight="1" x14ac:dyDescent="0.35">
      <c r="B483" s="278"/>
      <c r="C483" s="278"/>
      <c r="D483" s="279"/>
    </row>
    <row r="484" spans="2:4" ht="13.5" customHeight="1" x14ac:dyDescent="0.35">
      <c r="B484" s="278"/>
      <c r="C484" s="278"/>
      <c r="D484" s="279"/>
    </row>
    <row r="485" spans="2:4" ht="13.5" customHeight="1" x14ac:dyDescent="0.35">
      <c r="B485" s="278"/>
      <c r="C485" s="278"/>
      <c r="D485" s="279"/>
    </row>
    <row r="486" spans="2:4" ht="13.5" customHeight="1" x14ac:dyDescent="0.35">
      <c r="B486" s="278"/>
      <c r="C486" s="278"/>
      <c r="D486" s="279"/>
    </row>
    <row r="487" spans="2:4" ht="13.5" customHeight="1" x14ac:dyDescent="0.35">
      <c r="B487" s="278"/>
      <c r="C487" s="278"/>
      <c r="D487" s="279"/>
    </row>
    <row r="488" spans="2:4" ht="13.5" customHeight="1" x14ac:dyDescent="0.35">
      <c r="B488" s="278"/>
      <c r="C488" s="278"/>
      <c r="D488" s="279"/>
    </row>
    <row r="489" spans="2:4" ht="13.5" customHeight="1" x14ac:dyDescent="0.35">
      <c r="B489" s="278"/>
      <c r="C489" s="278"/>
      <c r="D489" s="279"/>
    </row>
    <row r="490" spans="2:4" ht="13.5" customHeight="1" x14ac:dyDescent="0.35">
      <c r="B490" s="278"/>
      <c r="C490" s="278"/>
      <c r="D490" s="279"/>
    </row>
    <row r="491" spans="2:4" ht="13.5" customHeight="1" x14ac:dyDescent="0.35">
      <c r="B491" s="278"/>
      <c r="C491" s="278"/>
      <c r="D491" s="279"/>
    </row>
    <row r="492" spans="2:4" ht="13.5" customHeight="1" x14ac:dyDescent="0.35">
      <c r="B492" s="278"/>
      <c r="C492" s="278"/>
      <c r="D492" s="279"/>
    </row>
    <row r="493" spans="2:4" ht="13.5" customHeight="1" x14ac:dyDescent="0.35">
      <c r="B493" s="278"/>
      <c r="C493" s="278"/>
      <c r="D493" s="279"/>
    </row>
    <row r="494" spans="2:4" ht="13.5" customHeight="1" x14ac:dyDescent="0.35">
      <c r="B494" s="278"/>
      <c r="C494" s="278"/>
      <c r="D494" s="279"/>
    </row>
    <row r="495" spans="2:4" ht="13.5" customHeight="1" x14ac:dyDescent="0.35">
      <c r="B495" s="278"/>
      <c r="C495" s="278"/>
      <c r="D495" s="279"/>
    </row>
    <row r="496" spans="2:4" ht="13.5" customHeight="1" x14ac:dyDescent="0.35">
      <c r="B496" s="278"/>
      <c r="C496" s="278"/>
      <c r="D496" s="279"/>
    </row>
    <row r="497" spans="2:4" ht="13.5" customHeight="1" x14ac:dyDescent="0.35">
      <c r="B497" s="278"/>
      <c r="C497" s="278"/>
      <c r="D497" s="279"/>
    </row>
    <row r="498" spans="2:4" ht="13.5" customHeight="1" x14ac:dyDescent="0.35">
      <c r="B498" s="278"/>
      <c r="C498" s="278"/>
      <c r="D498" s="279"/>
    </row>
    <row r="499" spans="2:4" ht="13.5" customHeight="1" x14ac:dyDescent="0.35">
      <c r="B499" s="278"/>
      <c r="C499" s="278"/>
      <c r="D499" s="279"/>
    </row>
    <row r="500" spans="2:4" ht="13.5" customHeight="1" x14ac:dyDescent="0.35">
      <c r="B500" s="278"/>
      <c r="C500" s="278"/>
      <c r="D500" s="279"/>
    </row>
    <row r="501" spans="2:4" ht="13.5" customHeight="1" x14ac:dyDescent="0.35">
      <c r="B501" s="278"/>
      <c r="C501" s="278"/>
      <c r="D501" s="279"/>
    </row>
    <row r="502" spans="2:4" ht="13.5" customHeight="1" x14ac:dyDescent="0.35">
      <c r="B502" s="278"/>
      <c r="C502" s="278"/>
      <c r="D502" s="279"/>
    </row>
    <row r="503" spans="2:4" ht="13.5" customHeight="1" x14ac:dyDescent="0.35">
      <c r="B503" s="278"/>
      <c r="C503" s="278"/>
      <c r="D503" s="279"/>
    </row>
    <row r="504" spans="2:4" ht="13.5" customHeight="1" x14ac:dyDescent="0.35">
      <c r="B504" s="278"/>
      <c r="C504" s="278"/>
      <c r="D504" s="279"/>
    </row>
    <row r="505" spans="2:4" ht="13.5" customHeight="1" x14ac:dyDescent="0.35">
      <c r="B505" s="278"/>
      <c r="C505" s="278"/>
      <c r="D505" s="279"/>
    </row>
    <row r="506" spans="2:4" ht="13.5" customHeight="1" x14ac:dyDescent="0.35">
      <c r="B506" s="278"/>
      <c r="C506" s="278"/>
      <c r="D506" s="279"/>
    </row>
    <row r="507" spans="2:4" ht="13.5" customHeight="1" x14ac:dyDescent="0.35">
      <c r="B507" s="278"/>
      <c r="C507" s="278"/>
      <c r="D507" s="279"/>
    </row>
    <row r="508" spans="2:4" ht="13.5" customHeight="1" x14ac:dyDescent="0.35">
      <c r="B508" s="278"/>
      <c r="C508" s="278"/>
      <c r="D508" s="279"/>
    </row>
    <row r="509" spans="2:4" ht="13.5" customHeight="1" x14ac:dyDescent="0.35">
      <c r="B509" s="278"/>
      <c r="C509" s="278"/>
      <c r="D509" s="279"/>
    </row>
    <row r="510" spans="2:4" ht="13.5" customHeight="1" x14ac:dyDescent="0.35">
      <c r="B510" s="278"/>
      <c r="C510" s="278"/>
      <c r="D510" s="279"/>
    </row>
    <row r="511" spans="2:4" ht="13.5" customHeight="1" x14ac:dyDescent="0.35">
      <c r="B511" s="278"/>
      <c r="C511" s="278"/>
      <c r="D511" s="279"/>
    </row>
    <row r="512" spans="2:4" ht="13.5" customHeight="1" x14ac:dyDescent="0.35">
      <c r="B512" s="278"/>
      <c r="C512" s="278"/>
      <c r="D512" s="279"/>
    </row>
    <row r="513" spans="2:4" ht="13.5" customHeight="1" x14ac:dyDescent="0.35">
      <c r="B513" s="278"/>
      <c r="C513" s="278"/>
      <c r="D513" s="279"/>
    </row>
    <row r="514" spans="2:4" ht="13.5" customHeight="1" x14ac:dyDescent="0.35">
      <c r="B514" s="278"/>
      <c r="C514" s="278"/>
      <c r="D514" s="279"/>
    </row>
    <row r="515" spans="2:4" ht="13.5" customHeight="1" x14ac:dyDescent="0.35">
      <c r="B515" s="278"/>
      <c r="C515" s="278"/>
      <c r="D515" s="279"/>
    </row>
    <row r="516" spans="2:4" ht="13.5" customHeight="1" x14ac:dyDescent="0.35">
      <c r="B516" s="278"/>
      <c r="C516" s="278"/>
      <c r="D516" s="279"/>
    </row>
    <row r="517" spans="2:4" ht="13.5" customHeight="1" x14ac:dyDescent="0.35">
      <c r="B517" s="278"/>
      <c r="C517" s="278"/>
      <c r="D517" s="279"/>
    </row>
    <row r="518" spans="2:4" ht="13.5" customHeight="1" x14ac:dyDescent="0.35">
      <c r="B518" s="278"/>
      <c r="C518" s="278"/>
      <c r="D518" s="279"/>
    </row>
    <row r="519" spans="2:4" ht="13.5" customHeight="1" x14ac:dyDescent="0.35">
      <c r="B519" s="278"/>
      <c r="C519" s="278"/>
      <c r="D519" s="279"/>
    </row>
    <row r="520" spans="2:4" ht="13.5" customHeight="1" x14ac:dyDescent="0.35">
      <c r="B520" s="278"/>
      <c r="C520" s="278"/>
      <c r="D520" s="279"/>
    </row>
    <row r="521" spans="2:4" ht="13.5" customHeight="1" x14ac:dyDescent="0.35">
      <c r="B521" s="278"/>
      <c r="C521" s="278"/>
      <c r="D521" s="279"/>
    </row>
    <row r="522" spans="2:4" ht="13.5" customHeight="1" x14ac:dyDescent="0.35">
      <c r="B522" s="278"/>
      <c r="C522" s="278"/>
      <c r="D522" s="279"/>
    </row>
    <row r="523" spans="2:4" ht="13.5" customHeight="1" x14ac:dyDescent="0.35">
      <c r="B523" s="278"/>
      <c r="C523" s="278"/>
      <c r="D523" s="279"/>
    </row>
    <row r="524" spans="2:4" ht="13.5" customHeight="1" x14ac:dyDescent="0.35">
      <c r="B524" s="278"/>
      <c r="C524" s="278"/>
      <c r="D524" s="279"/>
    </row>
    <row r="525" spans="2:4" ht="13.5" customHeight="1" x14ac:dyDescent="0.35">
      <c r="B525" s="278"/>
      <c r="C525" s="278"/>
      <c r="D525" s="279"/>
    </row>
    <row r="526" spans="2:4" ht="13.5" customHeight="1" x14ac:dyDescent="0.35">
      <c r="B526" s="278"/>
      <c r="C526" s="278"/>
      <c r="D526" s="279"/>
    </row>
    <row r="527" spans="2:4" ht="13.5" customHeight="1" x14ac:dyDescent="0.35">
      <c r="B527" s="278"/>
      <c r="C527" s="278"/>
      <c r="D527" s="279"/>
    </row>
    <row r="528" spans="2:4" ht="13.5" customHeight="1" x14ac:dyDescent="0.35">
      <c r="B528" s="278"/>
      <c r="C528" s="278"/>
      <c r="D528" s="279"/>
    </row>
    <row r="529" spans="2:4" ht="13.5" customHeight="1" x14ac:dyDescent="0.35">
      <c r="B529" s="278"/>
      <c r="C529" s="278"/>
      <c r="D529" s="279"/>
    </row>
    <row r="530" spans="2:4" ht="13.5" customHeight="1" x14ac:dyDescent="0.35">
      <c r="B530" s="278"/>
      <c r="C530" s="278"/>
      <c r="D530" s="279"/>
    </row>
    <row r="531" spans="2:4" ht="13.5" customHeight="1" x14ac:dyDescent="0.35">
      <c r="B531" s="278"/>
      <c r="C531" s="278"/>
      <c r="D531" s="279"/>
    </row>
    <row r="532" spans="2:4" ht="13.5" customHeight="1" x14ac:dyDescent="0.35">
      <c r="B532" s="278"/>
      <c r="C532" s="278"/>
      <c r="D532" s="279"/>
    </row>
    <row r="533" spans="2:4" ht="13.5" customHeight="1" x14ac:dyDescent="0.35">
      <c r="B533" s="278"/>
      <c r="C533" s="278"/>
      <c r="D533" s="279"/>
    </row>
    <row r="534" spans="2:4" ht="13.5" customHeight="1" x14ac:dyDescent="0.35">
      <c r="B534" s="278"/>
      <c r="C534" s="278"/>
      <c r="D534" s="279"/>
    </row>
    <row r="535" spans="2:4" ht="13.5" customHeight="1" x14ac:dyDescent="0.35">
      <c r="B535" s="278"/>
      <c r="C535" s="278"/>
      <c r="D535" s="279"/>
    </row>
    <row r="536" spans="2:4" ht="13.5" customHeight="1" x14ac:dyDescent="0.35">
      <c r="B536" s="278"/>
      <c r="C536" s="278"/>
      <c r="D536" s="279"/>
    </row>
    <row r="537" spans="2:4" ht="13.5" customHeight="1" x14ac:dyDescent="0.35">
      <c r="B537" s="278"/>
      <c r="C537" s="278"/>
      <c r="D537" s="279"/>
    </row>
    <row r="538" spans="2:4" ht="13.5" customHeight="1" x14ac:dyDescent="0.35">
      <c r="B538" s="278"/>
      <c r="C538" s="278"/>
      <c r="D538" s="279"/>
    </row>
    <row r="539" spans="2:4" ht="13.5" customHeight="1" x14ac:dyDescent="0.35">
      <c r="B539" s="278"/>
      <c r="C539" s="278"/>
      <c r="D539" s="279"/>
    </row>
    <row r="540" spans="2:4" ht="13.5" customHeight="1" x14ac:dyDescent="0.35">
      <c r="B540" s="278"/>
      <c r="C540" s="278"/>
      <c r="D540" s="279"/>
    </row>
    <row r="541" spans="2:4" ht="13.5" customHeight="1" x14ac:dyDescent="0.35">
      <c r="B541" s="278"/>
      <c r="C541" s="278"/>
      <c r="D541" s="279"/>
    </row>
    <row r="542" spans="2:4" ht="13.5" customHeight="1" x14ac:dyDescent="0.35">
      <c r="B542" s="278"/>
      <c r="C542" s="278"/>
      <c r="D542" s="279"/>
    </row>
    <row r="543" spans="2:4" ht="13.5" customHeight="1" x14ac:dyDescent="0.35">
      <c r="B543" s="278"/>
      <c r="C543" s="278"/>
      <c r="D543" s="279"/>
    </row>
    <row r="544" spans="2:4" ht="13.5" customHeight="1" x14ac:dyDescent="0.35">
      <c r="B544" s="278"/>
      <c r="C544" s="278"/>
      <c r="D544" s="279"/>
    </row>
    <row r="545" spans="2:4" ht="13.5" customHeight="1" x14ac:dyDescent="0.35">
      <c r="B545" s="278"/>
      <c r="C545" s="278"/>
      <c r="D545" s="279"/>
    </row>
    <row r="546" spans="2:4" ht="13.5" customHeight="1" x14ac:dyDescent="0.35">
      <c r="B546" s="278"/>
      <c r="C546" s="278"/>
      <c r="D546" s="279"/>
    </row>
    <row r="547" spans="2:4" ht="13.5" customHeight="1" x14ac:dyDescent="0.35">
      <c r="B547" s="278"/>
      <c r="C547" s="278"/>
      <c r="D547" s="279"/>
    </row>
    <row r="548" spans="2:4" ht="13.5" customHeight="1" x14ac:dyDescent="0.35">
      <c r="B548" s="278"/>
      <c r="C548" s="278"/>
      <c r="D548" s="279"/>
    </row>
    <row r="549" spans="2:4" ht="13.5" customHeight="1" x14ac:dyDescent="0.35">
      <c r="B549" s="278"/>
      <c r="C549" s="278"/>
      <c r="D549" s="279"/>
    </row>
    <row r="550" spans="2:4" ht="13.5" customHeight="1" x14ac:dyDescent="0.35">
      <c r="B550" s="278"/>
      <c r="C550" s="278"/>
      <c r="D550" s="279"/>
    </row>
    <row r="551" spans="2:4" ht="13.5" customHeight="1" x14ac:dyDescent="0.35">
      <c r="B551" s="278"/>
      <c r="C551" s="278"/>
      <c r="D551" s="279"/>
    </row>
    <row r="552" spans="2:4" ht="13.5" customHeight="1" x14ac:dyDescent="0.35">
      <c r="B552" s="278"/>
      <c r="C552" s="278"/>
      <c r="D552" s="279"/>
    </row>
    <row r="553" spans="2:4" ht="13.5" customHeight="1" x14ac:dyDescent="0.35">
      <c r="B553" s="278"/>
      <c r="C553" s="278"/>
      <c r="D553" s="279"/>
    </row>
    <row r="554" spans="2:4" ht="13.5" customHeight="1" x14ac:dyDescent="0.35">
      <c r="B554" s="278"/>
      <c r="C554" s="278"/>
      <c r="D554" s="279"/>
    </row>
    <row r="555" spans="2:4" ht="13.5" customHeight="1" x14ac:dyDescent="0.35">
      <c r="B555" s="278"/>
      <c r="C555" s="278"/>
      <c r="D555" s="279"/>
    </row>
    <row r="556" spans="2:4" ht="13.5" customHeight="1" x14ac:dyDescent="0.35">
      <c r="B556" s="278"/>
      <c r="C556" s="278"/>
      <c r="D556" s="279"/>
    </row>
    <row r="557" spans="2:4" ht="13.5" customHeight="1" x14ac:dyDescent="0.35">
      <c r="B557" s="278"/>
      <c r="C557" s="278"/>
      <c r="D557" s="279"/>
    </row>
    <row r="558" spans="2:4" ht="13.5" customHeight="1" x14ac:dyDescent="0.35">
      <c r="B558" s="278"/>
      <c r="C558" s="278"/>
      <c r="D558" s="279"/>
    </row>
    <row r="559" spans="2:4" ht="13.5" customHeight="1" x14ac:dyDescent="0.35">
      <c r="B559" s="278"/>
      <c r="C559" s="278"/>
      <c r="D559" s="279"/>
    </row>
    <row r="560" spans="2:4" ht="13.5" customHeight="1" x14ac:dyDescent="0.35">
      <c r="B560" s="278"/>
      <c r="C560" s="278"/>
      <c r="D560" s="279"/>
    </row>
    <row r="561" spans="2:4" ht="13.5" customHeight="1" x14ac:dyDescent="0.35">
      <c r="B561" s="278"/>
      <c r="C561" s="278"/>
      <c r="D561" s="279"/>
    </row>
    <row r="562" spans="2:4" ht="13.5" customHeight="1" x14ac:dyDescent="0.35">
      <c r="B562" s="278"/>
      <c r="C562" s="278"/>
      <c r="D562" s="279"/>
    </row>
    <row r="563" spans="2:4" ht="13.5" customHeight="1" x14ac:dyDescent="0.35">
      <c r="B563" s="278"/>
      <c r="C563" s="278"/>
      <c r="D563" s="279"/>
    </row>
    <row r="564" spans="2:4" ht="13.5" customHeight="1" x14ac:dyDescent="0.35">
      <c r="B564" s="278"/>
      <c r="C564" s="278"/>
      <c r="D564" s="279"/>
    </row>
    <row r="565" spans="2:4" ht="13.5" customHeight="1" x14ac:dyDescent="0.35">
      <c r="B565" s="278"/>
      <c r="C565" s="278"/>
      <c r="D565" s="279"/>
    </row>
    <row r="566" spans="2:4" ht="13.5" customHeight="1" x14ac:dyDescent="0.35">
      <c r="B566" s="278"/>
      <c r="C566" s="278"/>
      <c r="D566" s="279"/>
    </row>
    <row r="567" spans="2:4" ht="13.5" customHeight="1" x14ac:dyDescent="0.35">
      <c r="B567" s="278"/>
      <c r="C567" s="278"/>
      <c r="D567" s="279"/>
    </row>
    <row r="568" spans="2:4" ht="13.5" customHeight="1" x14ac:dyDescent="0.35">
      <c r="B568" s="278"/>
      <c r="C568" s="278"/>
      <c r="D568" s="279"/>
    </row>
    <row r="569" spans="2:4" ht="13.5" customHeight="1" x14ac:dyDescent="0.35">
      <c r="B569" s="278"/>
      <c r="C569" s="278"/>
      <c r="D569" s="279"/>
    </row>
    <row r="570" spans="2:4" ht="13.5" customHeight="1" x14ac:dyDescent="0.35">
      <c r="B570" s="278"/>
      <c r="C570" s="278"/>
      <c r="D570" s="279"/>
    </row>
    <row r="571" spans="2:4" ht="13.5" customHeight="1" x14ac:dyDescent="0.35">
      <c r="B571" s="278"/>
      <c r="C571" s="278"/>
      <c r="D571" s="279"/>
    </row>
    <row r="572" spans="2:4" ht="13.5" customHeight="1" x14ac:dyDescent="0.35">
      <c r="B572" s="278"/>
      <c r="C572" s="278"/>
      <c r="D572" s="279"/>
    </row>
    <row r="573" spans="2:4" ht="13.5" customHeight="1" x14ac:dyDescent="0.35">
      <c r="B573" s="278"/>
      <c r="C573" s="278"/>
      <c r="D573" s="279"/>
    </row>
    <row r="574" spans="2:4" ht="13.5" customHeight="1" x14ac:dyDescent="0.35">
      <c r="B574" s="278"/>
      <c r="C574" s="278"/>
      <c r="D574" s="279"/>
    </row>
    <row r="575" spans="2:4" ht="13.5" customHeight="1" x14ac:dyDescent="0.35">
      <c r="B575" s="278"/>
      <c r="C575" s="278"/>
      <c r="D575" s="279"/>
    </row>
    <row r="576" spans="2:4" ht="13.5" customHeight="1" x14ac:dyDescent="0.35">
      <c r="B576" s="278"/>
      <c r="C576" s="278"/>
      <c r="D576" s="279"/>
    </row>
    <row r="577" spans="2:4" ht="13.5" customHeight="1" x14ac:dyDescent="0.35">
      <c r="B577" s="278"/>
      <c r="C577" s="278"/>
      <c r="D577" s="279"/>
    </row>
    <row r="578" spans="2:4" ht="13.5" customHeight="1" x14ac:dyDescent="0.35">
      <c r="B578" s="278"/>
      <c r="C578" s="278"/>
      <c r="D578" s="279"/>
    </row>
    <row r="579" spans="2:4" ht="13.5" customHeight="1" x14ac:dyDescent="0.35">
      <c r="B579" s="278"/>
      <c r="C579" s="278"/>
      <c r="D579" s="279"/>
    </row>
    <row r="580" spans="2:4" ht="13.5" customHeight="1" x14ac:dyDescent="0.35">
      <c r="B580" s="278"/>
      <c r="C580" s="278"/>
      <c r="D580" s="279"/>
    </row>
    <row r="581" spans="2:4" ht="13.5" customHeight="1" x14ac:dyDescent="0.35">
      <c r="B581" s="278"/>
      <c r="C581" s="278"/>
      <c r="D581" s="279"/>
    </row>
    <row r="582" spans="2:4" ht="13.5" customHeight="1" x14ac:dyDescent="0.35">
      <c r="B582" s="278"/>
      <c r="C582" s="278"/>
      <c r="D582" s="279"/>
    </row>
    <row r="583" spans="2:4" ht="13.5" customHeight="1" x14ac:dyDescent="0.35">
      <c r="B583" s="278"/>
      <c r="C583" s="278"/>
      <c r="D583" s="279"/>
    </row>
    <row r="584" spans="2:4" ht="13.5" customHeight="1" x14ac:dyDescent="0.35">
      <c r="B584" s="278"/>
      <c r="C584" s="278"/>
      <c r="D584" s="279"/>
    </row>
    <row r="585" spans="2:4" ht="13.5" customHeight="1" x14ac:dyDescent="0.35">
      <c r="B585" s="278"/>
      <c r="C585" s="278"/>
      <c r="D585" s="279"/>
    </row>
    <row r="586" spans="2:4" ht="13.5" customHeight="1" x14ac:dyDescent="0.35">
      <c r="B586" s="278"/>
      <c r="C586" s="278"/>
      <c r="D586" s="279"/>
    </row>
    <row r="587" spans="2:4" ht="13.5" customHeight="1" x14ac:dyDescent="0.35">
      <c r="B587" s="278"/>
      <c r="C587" s="278"/>
      <c r="D587" s="279"/>
    </row>
    <row r="588" spans="2:4" ht="13.5" customHeight="1" x14ac:dyDescent="0.35">
      <c r="B588" s="278"/>
      <c r="C588" s="278"/>
      <c r="D588" s="279"/>
    </row>
    <row r="589" spans="2:4" ht="13.5" customHeight="1" x14ac:dyDescent="0.35">
      <c r="B589" s="278"/>
      <c r="C589" s="278"/>
      <c r="D589" s="279"/>
    </row>
    <row r="590" spans="2:4" ht="13.5" customHeight="1" x14ac:dyDescent="0.35">
      <c r="B590" s="278"/>
      <c r="C590" s="278"/>
      <c r="D590" s="279"/>
    </row>
    <row r="591" spans="2:4" ht="13.5" customHeight="1" x14ac:dyDescent="0.35">
      <c r="B591" s="278"/>
      <c r="C591" s="278"/>
      <c r="D591" s="279"/>
    </row>
    <row r="592" spans="2:4" ht="13.5" customHeight="1" x14ac:dyDescent="0.35">
      <c r="B592" s="278"/>
      <c r="C592" s="278"/>
      <c r="D592" s="279"/>
    </row>
    <row r="593" spans="2:4" ht="13.5" customHeight="1" x14ac:dyDescent="0.35">
      <c r="B593" s="278"/>
      <c r="C593" s="278"/>
      <c r="D593" s="279"/>
    </row>
    <row r="594" spans="2:4" ht="13.5" customHeight="1" x14ac:dyDescent="0.35">
      <c r="B594" s="278"/>
      <c r="C594" s="278"/>
      <c r="D594" s="279"/>
    </row>
    <row r="595" spans="2:4" ht="13.5" customHeight="1" x14ac:dyDescent="0.35">
      <c r="B595" s="278"/>
      <c r="C595" s="278"/>
      <c r="D595" s="279"/>
    </row>
    <row r="596" spans="2:4" ht="13.5" customHeight="1" x14ac:dyDescent="0.35">
      <c r="B596" s="278"/>
      <c r="C596" s="278"/>
      <c r="D596" s="279"/>
    </row>
    <row r="597" spans="2:4" ht="13.5" customHeight="1" x14ac:dyDescent="0.35">
      <c r="B597" s="278"/>
      <c r="C597" s="278"/>
      <c r="D597" s="279"/>
    </row>
    <row r="598" spans="2:4" ht="13.5" customHeight="1" x14ac:dyDescent="0.35">
      <c r="B598" s="278"/>
      <c r="C598" s="278"/>
      <c r="D598" s="279"/>
    </row>
    <row r="599" spans="2:4" ht="13.5" customHeight="1" x14ac:dyDescent="0.35">
      <c r="B599" s="278"/>
      <c r="C599" s="278"/>
      <c r="D599" s="279"/>
    </row>
    <row r="600" spans="2:4" ht="13.5" customHeight="1" x14ac:dyDescent="0.35">
      <c r="B600" s="278"/>
      <c r="C600" s="278"/>
      <c r="D600" s="279"/>
    </row>
    <row r="601" spans="2:4" ht="13.5" customHeight="1" x14ac:dyDescent="0.35">
      <c r="B601" s="278"/>
      <c r="C601" s="278"/>
      <c r="D601" s="279"/>
    </row>
    <row r="602" spans="2:4" ht="13.5" customHeight="1" x14ac:dyDescent="0.35">
      <c r="B602" s="278"/>
      <c r="C602" s="278"/>
      <c r="D602" s="279"/>
    </row>
    <row r="603" spans="2:4" ht="13.5" customHeight="1" x14ac:dyDescent="0.35">
      <c r="B603" s="278"/>
      <c r="C603" s="278"/>
      <c r="D603" s="279"/>
    </row>
    <row r="604" spans="2:4" ht="13.5" customHeight="1" x14ac:dyDescent="0.35">
      <c r="B604" s="278"/>
      <c r="C604" s="278"/>
      <c r="D604" s="279"/>
    </row>
    <row r="605" spans="2:4" ht="13.5" customHeight="1" x14ac:dyDescent="0.35">
      <c r="B605" s="278"/>
      <c r="C605" s="278"/>
      <c r="D605" s="279"/>
    </row>
    <row r="606" spans="2:4" ht="13.5" customHeight="1" x14ac:dyDescent="0.35">
      <c r="B606" s="278"/>
      <c r="C606" s="278"/>
      <c r="D606" s="279"/>
    </row>
    <row r="607" spans="2:4" ht="13.5" customHeight="1" x14ac:dyDescent="0.35">
      <c r="B607" s="278"/>
      <c r="C607" s="278"/>
      <c r="D607" s="279"/>
    </row>
    <row r="608" spans="2:4" ht="13.5" customHeight="1" x14ac:dyDescent="0.35">
      <c r="B608" s="278"/>
      <c r="C608" s="278"/>
      <c r="D608" s="279"/>
    </row>
    <row r="609" spans="2:4" ht="13.5" customHeight="1" x14ac:dyDescent="0.35">
      <c r="B609" s="278"/>
      <c r="C609" s="278"/>
      <c r="D609" s="279"/>
    </row>
    <row r="610" spans="2:4" ht="13.5" customHeight="1" x14ac:dyDescent="0.35">
      <c r="B610" s="278"/>
      <c r="C610" s="278"/>
      <c r="D610" s="279"/>
    </row>
    <row r="611" spans="2:4" ht="13.5" customHeight="1" x14ac:dyDescent="0.35">
      <c r="B611" s="278"/>
      <c r="C611" s="278"/>
      <c r="D611" s="279"/>
    </row>
    <row r="612" spans="2:4" ht="13.5" customHeight="1" x14ac:dyDescent="0.35">
      <c r="B612" s="278"/>
      <c r="C612" s="278"/>
      <c r="D612" s="279"/>
    </row>
    <row r="613" spans="2:4" ht="13.5" customHeight="1" x14ac:dyDescent="0.35">
      <c r="B613" s="278"/>
      <c r="C613" s="278"/>
      <c r="D613" s="279"/>
    </row>
    <row r="614" spans="2:4" ht="13.5" customHeight="1" x14ac:dyDescent="0.35">
      <c r="B614" s="278"/>
      <c r="C614" s="278"/>
      <c r="D614" s="279"/>
    </row>
    <row r="615" spans="2:4" ht="13.5" customHeight="1" x14ac:dyDescent="0.35">
      <c r="B615" s="278"/>
      <c r="C615" s="278"/>
      <c r="D615" s="279"/>
    </row>
    <row r="616" spans="2:4" ht="13.5" customHeight="1" x14ac:dyDescent="0.35">
      <c r="B616" s="278"/>
      <c r="C616" s="278"/>
      <c r="D616" s="279"/>
    </row>
    <row r="617" spans="2:4" ht="13.5" customHeight="1" x14ac:dyDescent="0.35">
      <c r="B617" s="278"/>
      <c r="C617" s="278"/>
      <c r="D617" s="279"/>
    </row>
    <row r="618" spans="2:4" ht="13.5" customHeight="1" x14ac:dyDescent="0.35">
      <c r="B618" s="278"/>
      <c r="C618" s="278"/>
      <c r="D618" s="279"/>
    </row>
    <row r="619" spans="2:4" ht="13.5" customHeight="1" x14ac:dyDescent="0.35">
      <c r="B619" s="278"/>
      <c r="C619" s="278"/>
      <c r="D619" s="279"/>
    </row>
    <row r="620" spans="2:4" ht="13.5" customHeight="1" x14ac:dyDescent="0.35">
      <c r="B620" s="278"/>
      <c r="C620" s="278"/>
      <c r="D620" s="279"/>
    </row>
    <row r="621" spans="2:4" ht="13.5" customHeight="1" x14ac:dyDescent="0.35">
      <c r="B621" s="278"/>
      <c r="C621" s="278"/>
      <c r="D621" s="279"/>
    </row>
    <row r="622" spans="2:4" ht="13.5" customHeight="1" x14ac:dyDescent="0.35">
      <c r="B622" s="278"/>
      <c r="C622" s="278"/>
      <c r="D622" s="279"/>
    </row>
    <row r="623" spans="2:4" ht="13.5" customHeight="1" x14ac:dyDescent="0.35">
      <c r="B623" s="278"/>
      <c r="C623" s="278"/>
      <c r="D623" s="279"/>
    </row>
    <row r="624" spans="2:4" ht="13.5" customHeight="1" x14ac:dyDescent="0.35">
      <c r="B624" s="278"/>
      <c r="C624" s="278"/>
      <c r="D624" s="279"/>
    </row>
    <row r="625" spans="2:4" ht="13.5" customHeight="1" x14ac:dyDescent="0.35">
      <c r="B625" s="278"/>
      <c r="C625" s="278"/>
      <c r="D625" s="279"/>
    </row>
    <row r="626" spans="2:4" ht="13.5" customHeight="1" x14ac:dyDescent="0.35">
      <c r="B626" s="278"/>
      <c r="C626" s="278"/>
      <c r="D626" s="279"/>
    </row>
    <row r="627" spans="2:4" ht="13.5" customHeight="1" x14ac:dyDescent="0.35">
      <c r="B627" s="278"/>
      <c r="C627" s="278"/>
      <c r="D627" s="279"/>
    </row>
    <row r="628" spans="2:4" ht="13.5" customHeight="1" x14ac:dyDescent="0.35">
      <c r="B628" s="278"/>
      <c r="C628" s="278"/>
      <c r="D628" s="279"/>
    </row>
    <row r="629" spans="2:4" ht="13.5" customHeight="1" x14ac:dyDescent="0.35">
      <c r="B629" s="278"/>
      <c r="C629" s="278"/>
      <c r="D629" s="279"/>
    </row>
    <row r="630" spans="2:4" ht="13.5" customHeight="1" x14ac:dyDescent="0.35">
      <c r="B630" s="278"/>
      <c r="C630" s="278"/>
      <c r="D630" s="279"/>
    </row>
    <row r="631" spans="2:4" ht="13.5" customHeight="1" x14ac:dyDescent="0.35">
      <c r="B631" s="278"/>
      <c r="C631" s="278"/>
      <c r="D631" s="279"/>
    </row>
    <row r="632" spans="2:4" ht="13.5" customHeight="1" x14ac:dyDescent="0.35">
      <c r="B632" s="278"/>
      <c r="C632" s="278"/>
      <c r="D632" s="279"/>
    </row>
    <row r="633" spans="2:4" ht="13.5" customHeight="1" x14ac:dyDescent="0.35">
      <c r="B633" s="278"/>
      <c r="C633" s="278"/>
      <c r="D633" s="279"/>
    </row>
    <row r="634" spans="2:4" ht="13.5" customHeight="1" x14ac:dyDescent="0.35">
      <c r="B634" s="278"/>
      <c r="C634" s="278"/>
      <c r="D634" s="279"/>
    </row>
    <row r="635" spans="2:4" ht="13.5" customHeight="1" x14ac:dyDescent="0.35">
      <c r="B635" s="278"/>
      <c r="C635" s="278"/>
      <c r="D635" s="279"/>
    </row>
    <row r="636" spans="2:4" ht="13.5" customHeight="1" x14ac:dyDescent="0.35">
      <c r="B636" s="278"/>
      <c r="C636" s="278"/>
      <c r="D636" s="279"/>
    </row>
    <row r="637" spans="2:4" ht="13.5" customHeight="1" x14ac:dyDescent="0.35">
      <c r="B637" s="278"/>
      <c r="C637" s="278"/>
      <c r="D637" s="279"/>
    </row>
    <row r="638" spans="2:4" ht="13.5" customHeight="1" x14ac:dyDescent="0.35">
      <c r="B638" s="278"/>
      <c r="C638" s="278"/>
      <c r="D638" s="279"/>
    </row>
    <row r="639" spans="2:4" ht="13.5" customHeight="1" x14ac:dyDescent="0.35">
      <c r="B639" s="278"/>
      <c r="C639" s="278"/>
      <c r="D639" s="279"/>
    </row>
    <row r="640" spans="2:4" ht="13.5" customHeight="1" x14ac:dyDescent="0.35">
      <c r="B640" s="278"/>
      <c r="C640" s="278"/>
      <c r="D640" s="279"/>
    </row>
    <row r="641" spans="2:4" ht="13.5" customHeight="1" x14ac:dyDescent="0.35">
      <c r="B641" s="278"/>
      <c r="C641" s="278"/>
      <c r="D641" s="279"/>
    </row>
    <row r="642" spans="2:4" ht="13.5" customHeight="1" x14ac:dyDescent="0.35">
      <c r="B642" s="278"/>
      <c r="C642" s="278"/>
      <c r="D642" s="279"/>
    </row>
    <row r="643" spans="2:4" ht="13.5" customHeight="1" x14ac:dyDescent="0.35">
      <c r="B643" s="278"/>
      <c r="C643" s="278"/>
      <c r="D643" s="279"/>
    </row>
    <row r="644" spans="2:4" ht="13.5" customHeight="1" x14ac:dyDescent="0.35">
      <c r="B644" s="278"/>
      <c r="C644" s="278"/>
      <c r="D644" s="279"/>
    </row>
    <row r="645" spans="2:4" ht="13.5" customHeight="1" x14ac:dyDescent="0.35">
      <c r="B645" s="278"/>
      <c r="C645" s="278"/>
      <c r="D645" s="279"/>
    </row>
    <row r="646" spans="2:4" ht="13.5" customHeight="1" x14ac:dyDescent="0.35">
      <c r="B646" s="278"/>
      <c r="C646" s="278"/>
      <c r="D646" s="279"/>
    </row>
    <row r="647" spans="2:4" ht="13.5" customHeight="1" x14ac:dyDescent="0.35">
      <c r="B647" s="278"/>
      <c r="C647" s="278"/>
      <c r="D647" s="279"/>
    </row>
    <row r="648" spans="2:4" ht="13.5" customHeight="1" x14ac:dyDescent="0.35">
      <c r="B648" s="278"/>
      <c r="C648" s="278"/>
      <c r="D648" s="279"/>
    </row>
    <row r="649" spans="2:4" ht="13.5" customHeight="1" x14ac:dyDescent="0.35">
      <c r="B649" s="278"/>
      <c r="C649" s="278"/>
      <c r="D649" s="279"/>
    </row>
    <row r="650" spans="2:4" ht="13.5" customHeight="1" x14ac:dyDescent="0.35">
      <c r="B650" s="278"/>
      <c r="C650" s="278"/>
      <c r="D650" s="279"/>
    </row>
    <row r="651" spans="2:4" ht="13.5" customHeight="1" x14ac:dyDescent="0.35">
      <c r="B651" s="278"/>
      <c r="C651" s="278"/>
      <c r="D651" s="279"/>
    </row>
    <row r="652" spans="2:4" ht="13.5" customHeight="1" x14ac:dyDescent="0.35">
      <c r="B652" s="278"/>
      <c r="C652" s="278"/>
      <c r="D652" s="279"/>
    </row>
    <row r="653" spans="2:4" ht="13.5" customHeight="1" x14ac:dyDescent="0.35">
      <c r="B653" s="278"/>
      <c r="C653" s="278"/>
      <c r="D653" s="279"/>
    </row>
    <row r="654" spans="2:4" ht="13.5" customHeight="1" x14ac:dyDescent="0.35">
      <c r="B654" s="278"/>
      <c r="C654" s="278"/>
      <c r="D654" s="279"/>
    </row>
    <row r="655" spans="2:4" ht="13.5" customHeight="1" x14ac:dyDescent="0.35">
      <c r="B655" s="278"/>
      <c r="C655" s="278"/>
      <c r="D655" s="279"/>
    </row>
    <row r="656" spans="2:4" ht="13.5" customHeight="1" x14ac:dyDescent="0.35">
      <c r="B656" s="278"/>
      <c r="C656" s="278"/>
      <c r="D656" s="279"/>
    </row>
    <row r="657" spans="2:4" ht="13.5" customHeight="1" x14ac:dyDescent="0.35">
      <c r="B657" s="278"/>
      <c r="C657" s="278"/>
      <c r="D657" s="279"/>
    </row>
    <row r="658" spans="2:4" ht="13.5" customHeight="1" x14ac:dyDescent="0.35">
      <c r="B658" s="278"/>
      <c r="C658" s="278"/>
      <c r="D658" s="279"/>
    </row>
    <row r="659" spans="2:4" ht="13.5" customHeight="1" x14ac:dyDescent="0.35">
      <c r="B659" s="278"/>
      <c r="C659" s="278"/>
      <c r="D659" s="279"/>
    </row>
    <row r="660" spans="2:4" ht="13.5" customHeight="1" x14ac:dyDescent="0.35">
      <c r="B660" s="278"/>
      <c r="C660" s="278"/>
      <c r="D660" s="279"/>
    </row>
    <row r="661" spans="2:4" ht="13.5" customHeight="1" x14ac:dyDescent="0.35">
      <c r="B661" s="278"/>
      <c r="C661" s="278"/>
      <c r="D661" s="279"/>
    </row>
    <row r="662" spans="2:4" ht="13.5" customHeight="1" x14ac:dyDescent="0.35">
      <c r="B662" s="278"/>
      <c r="C662" s="278"/>
      <c r="D662" s="279"/>
    </row>
    <row r="663" spans="2:4" ht="13.5" customHeight="1" x14ac:dyDescent="0.35">
      <c r="B663" s="278"/>
      <c r="C663" s="278"/>
      <c r="D663" s="279"/>
    </row>
    <row r="664" spans="2:4" ht="13.5" customHeight="1" x14ac:dyDescent="0.35">
      <c r="B664" s="278"/>
      <c r="C664" s="278"/>
      <c r="D664" s="279"/>
    </row>
    <row r="665" spans="2:4" ht="13.5" customHeight="1" x14ac:dyDescent="0.35">
      <c r="B665" s="278"/>
      <c r="C665" s="278"/>
      <c r="D665" s="279"/>
    </row>
    <row r="666" spans="2:4" ht="13.5" customHeight="1" x14ac:dyDescent="0.35">
      <c r="B666" s="278"/>
      <c r="C666" s="278"/>
      <c r="D666" s="279"/>
    </row>
    <row r="667" spans="2:4" ht="13.5" customHeight="1" x14ac:dyDescent="0.35">
      <c r="B667" s="278"/>
      <c r="C667" s="278"/>
      <c r="D667" s="279"/>
    </row>
    <row r="668" spans="2:4" ht="13.5" customHeight="1" x14ac:dyDescent="0.35">
      <c r="B668" s="278"/>
      <c r="C668" s="278"/>
      <c r="D668" s="279"/>
    </row>
    <row r="669" spans="2:4" ht="13.5" customHeight="1" x14ac:dyDescent="0.35">
      <c r="B669" s="278"/>
      <c r="C669" s="278"/>
      <c r="D669" s="279"/>
    </row>
    <row r="670" spans="2:4" ht="13.5" customHeight="1" x14ac:dyDescent="0.35">
      <c r="B670" s="278"/>
      <c r="C670" s="278"/>
      <c r="D670" s="279"/>
    </row>
    <row r="671" spans="2:4" ht="13.5" customHeight="1" x14ac:dyDescent="0.35">
      <c r="B671" s="278"/>
      <c r="C671" s="278"/>
      <c r="D671" s="279"/>
    </row>
    <row r="672" spans="2:4" ht="13.5" customHeight="1" x14ac:dyDescent="0.35">
      <c r="B672" s="278"/>
      <c r="C672" s="278"/>
      <c r="D672" s="279"/>
    </row>
    <row r="673" spans="2:4" ht="13.5" customHeight="1" x14ac:dyDescent="0.35">
      <c r="B673" s="278"/>
      <c r="C673" s="278"/>
      <c r="D673" s="279"/>
    </row>
    <row r="674" spans="2:4" ht="13.5" customHeight="1" x14ac:dyDescent="0.35">
      <c r="B674" s="278"/>
      <c r="C674" s="278"/>
      <c r="D674" s="279"/>
    </row>
    <row r="675" spans="2:4" ht="13.5" customHeight="1" x14ac:dyDescent="0.35">
      <c r="B675" s="278"/>
      <c r="C675" s="278"/>
      <c r="D675" s="279"/>
    </row>
    <row r="676" spans="2:4" ht="13.5" customHeight="1" x14ac:dyDescent="0.35">
      <c r="B676" s="278"/>
      <c r="C676" s="278"/>
      <c r="D676" s="279"/>
    </row>
    <row r="677" spans="2:4" ht="13.5" customHeight="1" x14ac:dyDescent="0.35">
      <c r="B677" s="278"/>
      <c r="C677" s="278"/>
      <c r="D677" s="279"/>
    </row>
    <row r="678" spans="2:4" ht="13.5" customHeight="1" x14ac:dyDescent="0.35">
      <c r="B678" s="278"/>
      <c r="C678" s="278"/>
      <c r="D678" s="279"/>
    </row>
    <row r="679" spans="2:4" ht="13.5" customHeight="1" x14ac:dyDescent="0.35">
      <c r="B679" s="278"/>
      <c r="C679" s="278"/>
      <c r="D679" s="279"/>
    </row>
    <row r="680" spans="2:4" ht="13.5" customHeight="1" x14ac:dyDescent="0.35">
      <c r="B680" s="278"/>
      <c r="C680" s="278"/>
      <c r="D680" s="279"/>
    </row>
    <row r="681" spans="2:4" ht="13.5" customHeight="1" x14ac:dyDescent="0.35">
      <c r="B681" s="278"/>
      <c r="C681" s="278"/>
      <c r="D681" s="279"/>
    </row>
    <row r="682" spans="2:4" ht="13.5" customHeight="1" x14ac:dyDescent="0.35">
      <c r="B682" s="278"/>
      <c r="C682" s="278"/>
      <c r="D682" s="279"/>
    </row>
    <row r="683" spans="2:4" ht="13.5" customHeight="1" x14ac:dyDescent="0.35">
      <c r="B683" s="278"/>
      <c r="C683" s="278"/>
      <c r="D683" s="279"/>
    </row>
    <row r="684" spans="2:4" ht="13.5" customHeight="1" x14ac:dyDescent="0.35">
      <c r="B684" s="278"/>
      <c r="C684" s="278"/>
      <c r="D684" s="279"/>
    </row>
    <row r="685" spans="2:4" ht="13.5" customHeight="1" x14ac:dyDescent="0.35">
      <c r="B685" s="278"/>
      <c r="C685" s="278"/>
      <c r="D685" s="279"/>
    </row>
    <row r="686" spans="2:4" ht="13.5" customHeight="1" x14ac:dyDescent="0.35">
      <c r="B686" s="278"/>
      <c r="C686" s="278"/>
      <c r="D686" s="279"/>
    </row>
    <row r="687" spans="2:4" ht="13.5" customHeight="1" x14ac:dyDescent="0.35">
      <c r="B687" s="278"/>
      <c r="C687" s="278"/>
      <c r="D687" s="279"/>
    </row>
    <row r="688" spans="2:4" ht="13.5" customHeight="1" x14ac:dyDescent="0.35">
      <c r="B688" s="278"/>
      <c r="C688" s="278"/>
      <c r="D688" s="279"/>
    </row>
    <row r="689" spans="2:4" ht="13.5" customHeight="1" x14ac:dyDescent="0.35">
      <c r="B689" s="278"/>
      <c r="C689" s="278"/>
      <c r="D689" s="279"/>
    </row>
    <row r="690" spans="2:4" ht="13.5" customHeight="1" x14ac:dyDescent="0.35">
      <c r="B690" s="278"/>
      <c r="C690" s="278"/>
      <c r="D690" s="279"/>
    </row>
    <row r="691" spans="2:4" ht="13.5" customHeight="1" x14ac:dyDescent="0.35">
      <c r="B691" s="278"/>
      <c r="C691" s="278"/>
      <c r="D691" s="279"/>
    </row>
    <row r="692" spans="2:4" ht="13.5" customHeight="1" x14ac:dyDescent="0.35">
      <c r="B692" s="278"/>
      <c r="C692" s="278"/>
      <c r="D692" s="279"/>
    </row>
    <row r="693" spans="2:4" ht="13.5" customHeight="1" x14ac:dyDescent="0.35">
      <c r="B693" s="278"/>
      <c r="C693" s="278"/>
      <c r="D693" s="279"/>
    </row>
    <row r="694" spans="2:4" ht="13.5" customHeight="1" x14ac:dyDescent="0.35">
      <c r="B694" s="278"/>
      <c r="C694" s="278"/>
      <c r="D694" s="279"/>
    </row>
    <row r="695" spans="2:4" ht="13.5" customHeight="1" x14ac:dyDescent="0.35">
      <c r="B695" s="278"/>
      <c r="C695" s="278"/>
      <c r="D695" s="279"/>
    </row>
    <row r="696" spans="2:4" ht="13.5" customHeight="1" x14ac:dyDescent="0.35">
      <c r="B696" s="278"/>
      <c r="C696" s="278"/>
      <c r="D696" s="279"/>
    </row>
    <row r="697" spans="2:4" ht="13.5" customHeight="1" x14ac:dyDescent="0.35">
      <c r="B697" s="278"/>
      <c r="C697" s="278"/>
      <c r="D697" s="279"/>
    </row>
    <row r="698" spans="2:4" ht="13.5" customHeight="1" x14ac:dyDescent="0.35">
      <c r="B698" s="278"/>
      <c r="C698" s="278"/>
      <c r="D698" s="279"/>
    </row>
    <row r="699" spans="2:4" ht="13.5" customHeight="1" x14ac:dyDescent="0.35">
      <c r="B699" s="278"/>
      <c r="C699" s="278"/>
      <c r="D699" s="279"/>
    </row>
    <row r="700" spans="2:4" ht="13.5" customHeight="1" x14ac:dyDescent="0.35">
      <c r="B700" s="278"/>
      <c r="C700" s="278"/>
      <c r="D700" s="279"/>
    </row>
    <row r="701" spans="2:4" ht="13.5" customHeight="1" x14ac:dyDescent="0.35">
      <c r="B701" s="278"/>
      <c r="C701" s="278"/>
      <c r="D701" s="279"/>
    </row>
    <row r="702" spans="2:4" ht="13.5" customHeight="1" x14ac:dyDescent="0.35">
      <c r="B702" s="278"/>
      <c r="C702" s="278"/>
      <c r="D702" s="279"/>
    </row>
    <row r="703" spans="2:4" ht="13.5" customHeight="1" x14ac:dyDescent="0.35">
      <c r="B703" s="278"/>
      <c r="C703" s="278"/>
      <c r="D703" s="279"/>
    </row>
    <row r="704" spans="2:4" ht="13.5" customHeight="1" x14ac:dyDescent="0.35">
      <c r="B704" s="278"/>
      <c r="C704" s="278"/>
      <c r="D704" s="279"/>
    </row>
    <row r="705" spans="2:4" ht="13.5" customHeight="1" x14ac:dyDescent="0.35">
      <c r="B705" s="278"/>
      <c r="C705" s="278"/>
      <c r="D705" s="279"/>
    </row>
    <row r="706" spans="2:4" ht="13.5" customHeight="1" x14ac:dyDescent="0.35">
      <c r="B706" s="278"/>
      <c r="C706" s="278"/>
      <c r="D706" s="279"/>
    </row>
    <row r="707" spans="2:4" ht="13.5" customHeight="1" x14ac:dyDescent="0.35">
      <c r="B707" s="278"/>
      <c r="C707" s="278"/>
      <c r="D707" s="279"/>
    </row>
    <row r="708" spans="2:4" ht="13.5" customHeight="1" x14ac:dyDescent="0.35">
      <c r="B708" s="278"/>
      <c r="C708" s="278"/>
      <c r="D708" s="279"/>
    </row>
    <row r="709" spans="2:4" ht="13.5" customHeight="1" x14ac:dyDescent="0.35">
      <c r="B709" s="278"/>
      <c r="C709" s="278"/>
      <c r="D709" s="279"/>
    </row>
    <row r="710" spans="2:4" ht="13.5" customHeight="1" x14ac:dyDescent="0.35">
      <c r="B710" s="278"/>
      <c r="C710" s="278"/>
      <c r="D710" s="279"/>
    </row>
    <row r="711" spans="2:4" ht="13.5" customHeight="1" x14ac:dyDescent="0.35">
      <c r="B711" s="278"/>
      <c r="C711" s="278"/>
      <c r="D711" s="279"/>
    </row>
    <row r="712" spans="2:4" ht="13.5" customHeight="1" x14ac:dyDescent="0.35">
      <c r="B712" s="278"/>
      <c r="C712" s="278"/>
      <c r="D712" s="279"/>
    </row>
    <row r="713" spans="2:4" ht="13.5" customHeight="1" x14ac:dyDescent="0.35">
      <c r="B713" s="278"/>
      <c r="C713" s="278"/>
      <c r="D713" s="279"/>
    </row>
    <row r="714" spans="2:4" ht="13.5" customHeight="1" x14ac:dyDescent="0.35">
      <c r="B714" s="278"/>
      <c r="C714" s="278"/>
      <c r="D714" s="279"/>
    </row>
    <row r="715" spans="2:4" ht="13.5" customHeight="1" x14ac:dyDescent="0.35">
      <c r="B715" s="278"/>
      <c r="C715" s="278"/>
      <c r="D715" s="279"/>
    </row>
    <row r="716" spans="2:4" ht="13.5" customHeight="1" x14ac:dyDescent="0.35">
      <c r="B716" s="278"/>
      <c r="C716" s="278"/>
      <c r="D716" s="279"/>
    </row>
    <row r="717" spans="2:4" ht="13.5" customHeight="1" x14ac:dyDescent="0.35">
      <c r="B717" s="278"/>
      <c r="C717" s="278"/>
      <c r="D717" s="279"/>
    </row>
    <row r="718" spans="2:4" ht="13.5" customHeight="1" x14ac:dyDescent="0.35">
      <c r="B718" s="278"/>
      <c r="C718" s="278"/>
      <c r="D718" s="279"/>
    </row>
    <row r="719" spans="2:4" ht="13.5" customHeight="1" x14ac:dyDescent="0.35">
      <c r="B719" s="278"/>
      <c r="C719" s="278"/>
      <c r="D719" s="279"/>
    </row>
    <row r="720" spans="2:4" ht="13.5" customHeight="1" x14ac:dyDescent="0.35">
      <c r="B720" s="278"/>
      <c r="C720" s="278"/>
      <c r="D720" s="279"/>
    </row>
    <row r="721" spans="2:4" ht="13.5" customHeight="1" x14ac:dyDescent="0.35">
      <c r="B721" s="278"/>
      <c r="C721" s="278"/>
      <c r="D721" s="279"/>
    </row>
    <row r="722" spans="2:4" ht="13.5" customHeight="1" x14ac:dyDescent="0.35">
      <c r="B722" s="278"/>
      <c r="C722" s="278"/>
      <c r="D722" s="279"/>
    </row>
    <row r="723" spans="2:4" ht="13.5" customHeight="1" x14ac:dyDescent="0.35">
      <c r="B723" s="278"/>
      <c r="C723" s="278"/>
      <c r="D723" s="279"/>
    </row>
    <row r="724" spans="2:4" ht="13.5" customHeight="1" x14ac:dyDescent="0.35">
      <c r="B724" s="278"/>
      <c r="C724" s="278"/>
      <c r="D724" s="279"/>
    </row>
    <row r="725" spans="2:4" ht="13.5" customHeight="1" x14ac:dyDescent="0.35">
      <c r="B725" s="278"/>
      <c r="C725" s="278"/>
      <c r="D725" s="279"/>
    </row>
    <row r="726" spans="2:4" ht="13.5" customHeight="1" x14ac:dyDescent="0.35">
      <c r="B726" s="278"/>
      <c r="C726" s="278"/>
      <c r="D726" s="279"/>
    </row>
    <row r="727" spans="2:4" ht="13.5" customHeight="1" x14ac:dyDescent="0.35">
      <c r="B727" s="278"/>
      <c r="C727" s="278"/>
      <c r="D727" s="279"/>
    </row>
    <row r="728" spans="2:4" ht="13.5" customHeight="1" x14ac:dyDescent="0.35">
      <c r="B728" s="278"/>
      <c r="C728" s="278"/>
      <c r="D728" s="279"/>
    </row>
    <row r="729" spans="2:4" ht="13.5" customHeight="1" x14ac:dyDescent="0.35">
      <c r="B729" s="278"/>
      <c r="C729" s="278"/>
      <c r="D729" s="279"/>
    </row>
    <row r="730" spans="2:4" ht="13.5" customHeight="1" x14ac:dyDescent="0.35">
      <c r="B730" s="278"/>
      <c r="C730" s="278"/>
      <c r="D730" s="279"/>
    </row>
    <row r="731" spans="2:4" ht="13.5" customHeight="1" x14ac:dyDescent="0.35">
      <c r="B731" s="278"/>
      <c r="C731" s="278"/>
      <c r="D731" s="279"/>
    </row>
    <row r="732" spans="2:4" ht="13.5" customHeight="1" x14ac:dyDescent="0.35">
      <c r="B732" s="278"/>
      <c r="C732" s="278"/>
      <c r="D732" s="279"/>
    </row>
    <row r="733" spans="2:4" ht="13.5" customHeight="1" x14ac:dyDescent="0.35">
      <c r="B733" s="278"/>
      <c r="C733" s="278"/>
      <c r="D733" s="279"/>
    </row>
    <row r="734" spans="2:4" ht="13.5" customHeight="1" x14ac:dyDescent="0.35">
      <c r="B734" s="278"/>
      <c r="C734" s="278"/>
      <c r="D734" s="279"/>
    </row>
    <row r="735" spans="2:4" ht="13.5" customHeight="1" x14ac:dyDescent="0.35">
      <c r="B735" s="278"/>
      <c r="C735" s="278"/>
      <c r="D735" s="279"/>
    </row>
    <row r="736" spans="2:4" ht="13.5" customHeight="1" x14ac:dyDescent="0.35">
      <c r="B736" s="278"/>
      <c r="C736" s="278"/>
      <c r="D736" s="279"/>
    </row>
    <row r="737" spans="2:4" ht="13.5" customHeight="1" x14ac:dyDescent="0.35">
      <c r="B737" s="278"/>
      <c r="C737" s="278"/>
      <c r="D737" s="279"/>
    </row>
    <row r="738" spans="2:4" ht="13.5" customHeight="1" x14ac:dyDescent="0.35">
      <c r="B738" s="278"/>
      <c r="C738" s="278"/>
      <c r="D738" s="279"/>
    </row>
    <row r="739" spans="2:4" ht="13.5" customHeight="1" x14ac:dyDescent="0.35">
      <c r="B739" s="278"/>
      <c r="C739" s="278"/>
      <c r="D739" s="279"/>
    </row>
    <row r="740" spans="2:4" ht="13.5" customHeight="1" x14ac:dyDescent="0.35">
      <c r="B740" s="278"/>
      <c r="C740" s="278"/>
      <c r="D740" s="279"/>
    </row>
    <row r="741" spans="2:4" ht="13.5" customHeight="1" x14ac:dyDescent="0.35">
      <c r="B741" s="278"/>
      <c r="C741" s="278"/>
      <c r="D741" s="279"/>
    </row>
    <row r="742" spans="2:4" ht="13.5" customHeight="1" x14ac:dyDescent="0.35">
      <c r="B742" s="278"/>
      <c r="C742" s="278"/>
      <c r="D742" s="279"/>
    </row>
    <row r="743" spans="2:4" ht="13.5" customHeight="1" x14ac:dyDescent="0.35">
      <c r="B743" s="278"/>
      <c r="C743" s="278"/>
      <c r="D743" s="279"/>
    </row>
    <row r="744" spans="2:4" ht="13.5" customHeight="1" x14ac:dyDescent="0.35">
      <c r="B744" s="278"/>
      <c r="C744" s="278"/>
      <c r="D744" s="279"/>
    </row>
    <row r="745" spans="2:4" ht="13.5" customHeight="1" x14ac:dyDescent="0.35">
      <c r="B745" s="278"/>
      <c r="C745" s="278"/>
      <c r="D745" s="279"/>
    </row>
    <row r="746" spans="2:4" ht="13.5" customHeight="1" x14ac:dyDescent="0.35">
      <c r="B746" s="278"/>
      <c r="C746" s="278"/>
      <c r="D746" s="279"/>
    </row>
    <row r="747" spans="2:4" ht="13.5" customHeight="1" x14ac:dyDescent="0.35">
      <c r="B747" s="278"/>
      <c r="C747" s="278"/>
      <c r="D747" s="279"/>
    </row>
    <row r="748" spans="2:4" ht="13.5" customHeight="1" x14ac:dyDescent="0.35">
      <c r="B748" s="278"/>
      <c r="C748" s="278"/>
      <c r="D748" s="279"/>
    </row>
    <row r="749" spans="2:4" ht="13.5" customHeight="1" x14ac:dyDescent="0.35">
      <c r="B749" s="278"/>
      <c r="C749" s="278"/>
      <c r="D749" s="279"/>
    </row>
    <row r="750" spans="2:4" ht="13.5" customHeight="1" x14ac:dyDescent="0.35">
      <c r="B750" s="278"/>
      <c r="C750" s="278"/>
      <c r="D750" s="279"/>
    </row>
    <row r="751" spans="2:4" ht="13.5" customHeight="1" x14ac:dyDescent="0.35">
      <c r="B751" s="278"/>
      <c r="C751" s="278"/>
      <c r="D751" s="279"/>
    </row>
    <row r="752" spans="2:4" ht="13.5" customHeight="1" x14ac:dyDescent="0.35">
      <c r="B752" s="278"/>
      <c r="C752" s="278"/>
      <c r="D752" s="279"/>
    </row>
    <row r="753" spans="2:4" ht="13.5" customHeight="1" x14ac:dyDescent="0.35">
      <c r="B753" s="278"/>
      <c r="C753" s="278"/>
      <c r="D753" s="279"/>
    </row>
    <row r="754" spans="2:4" ht="13.5" customHeight="1" x14ac:dyDescent="0.35">
      <c r="B754" s="278"/>
      <c r="C754" s="278"/>
      <c r="D754" s="279"/>
    </row>
    <row r="755" spans="2:4" ht="13.5" customHeight="1" x14ac:dyDescent="0.35">
      <c r="B755" s="278"/>
      <c r="C755" s="278"/>
      <c r="D755" s="279"/>
    </row>
    <row r="756" spans="2:4" ht="13.5" customHeight="1" x14ac:dyDescent="0.35">
      <c r="B756" s="278"/>
      <c r="C756" s="278"/>
      <c r="D756" s="279"/>
    </row>
    <row r="757" spans="2:4" ht="13.5" customHeight="1" x14ac:dyDescent="0.35">
      <c r="B757" s="278"/>
      <c r="C757" s="278"/>
      <c r="D757" s="279"/>
    </row>
    <row r="758" spans="2:4" ht="13.5" customHeight="1" x14ac:dyDescent="0.35">
      <c r="B758" s="278"/>
      <c r="C758" s="278"/>
      <c r="D758" s="279"/>
    </row>
    <row r="759" spans="2:4" ht="13.5" customHeight="1" x14ac:dyDescent="0.35">
      <c r="B759" s="278"/>
      <c r="C759" s="278"/>
      <c r="D759" s="279"/>
    </row>
    <row r="760" spans="2:4" ht="13.5" customHeight="1" x14ac:dyDescent="0.35">
      <c r="B760" s="278"/>
      <c r="C760" s="278"/>
      <c r="D760" s="279"/>
    </row>
    <row r="761" spans="2:4" ht="13.5" customHeight="1" x14ac:dyDescent="0.35">
      <c r="B761" s="278"/>
      <c r="C761" s="278"/>
      <c r="D761" s="279"/>
    </row>
    <row r="762" spans="2:4" ht="13.5" customHeight="1" x14ac:dyDescent="0.35">
      <c r="B762" s="278"/>
      <c r="C762" s="278"/>
      <c r="D762" s="279"/>
    </row>
    <row r="763" spans="2:4" ht="13.5" customHeight="1" x14ac:dyDescent="0.35">
      <c r="B763" s="278"/>
      <c r="C763" s="278"/>
      <c r="D763" s="279"/>
    </row>
    <row r="764" spans="2:4" ht="13.5" customHeight="1" x14ac:dyDescent="0.35">
      <c r="B764" s="278"/>
      <c r="C764" s="278"/>
      <c r="D764" s="279"/>
    </row>
    <row r="765" spans="2:4" ht="13.5" customHeight="1" x14ac:dyDescent="0.35">
      <c r="B765" s="278"/>
      <c r="C765" s="278"/>
      <c r="D765" s="279"/>
    </row>
    <row r="766" spans="2:4" ht="13.5" customHeight="1" x14ac:dyDescent="0.35">
      <c r="B766" s="278"/>
      <c r="C766" s="278"/>
      <c r="D766" s="279"/>
    </row>
    <row r="767" spans="2:4" ht="13.5" customHeight="1" x14ac:dyDescent="0.35">
      <c r="B767" s="278"/>
      <c r="C767" s="278"/>
      <c r="D767" s="279"/>
    </row>
    <row r="768" spans="2:4" ht="13.5" customHeight="1" x14ac:dyDescent="0.35">
      <c r="B768" s="278"/>
      <c r="C768" s="278"/>
      <c r="D768" s="279"/>
    </row>
    <row r="769" spans="2:4" ht="13.5" customHeight="1" x14ac:dyDescent="0.35">
      <c r="B769" s="278"/>
      <c r="C769" s="278"/>
      <c r="D769" s="279"/>
    </row>
    <row r="770" spans="2:4" ht="13.5" customHeight="1" x14ac:dyDescent="0.35">
      <c r="B770" s="278"/>
      <c r="C770" s="278"/>
      <c r="D770" s="279"/>
    </row>
    <row r="771" spans="2:4" ht="13.5" customHeight="1" x14ac:dyDescent="0.35">
      <c r="B771" s="278"/>
      <c r="C771" s="278"/>
      <c r="D771" s="279"/>
    </row>
    <row r="772" spans="2:4" ht="13.5" customHeight="1" x14ac:dyDescent="0.35">
      <c r="B772" s="278"/>
      <c r="C772" s="278"/>
      <c r="D772" s="279"/>
    </row>
    <row r="773" spans="2:4" ht="13.5" customHeight="1" x14ac:dyDescent="0.35">
      <c r="B773" s="278"/>
      <c r="C773" s="278"/>
      <c r="D773" s="279"/>
    </row>
    <row r="774" spans="2:4" ht="13.5" customHeight="1" x14ac:dyDescent="0.35">
      <c r="B774" s="278"/>
      <c r="C774" s="278"/>
      <c r="D774" s="279"/>
    </row>
    <row r="775" spans="2:4" ht="13.5" customHeight="1" x14ac:dyDescent="0.35">
      <c r="B775" s="278"/>
      <c r="C775" s="278"/>
      <c r="D775" s="279"/>
    </row>
    <row r="776" spans="2:4" ht="13.5" customHeight="1" x14ac:dyDescent="0.35">
      <c r="B776" s="278"/>
      <c r="C776" s="278"/>
      <c r="D776" s="279"/>
    </row>
    <row r="777" spans="2:4" ht="13.5" customHeight="1" x14ac:dyDescent="0.35">
      <c r="B777" s="278"/>
      <c r="C777" s="278"/>
      <c r="D777" s="279"/>
    </row>
    <row r="778" spans="2:4" ht="13.5" customHeight="1" x14ac:dyDescent="0.35">
      <c r="B778" s="278"/>
      <c r="C778" s="278"/>
      <c r="D778" s="279"/>
    </row>
    <row r="779" spans="2:4" ht="13.5" customHeight="1" x14ac:dyDescent="0.35">
      <c r="B779" s="278"/>
      <c r="C779" s="278"/>
      <c r="D779" s="279"/>
    </row>
    <row r="780" spans="2:4" ht="13.5" customHeight="1" x14ac:dyDescent="0.35">
      <c r="B780" s="278"/>
      <c r="C780" s="278"/>
      <c r="D780" s="279"/>
    </row>
    <row r="781" spans="2:4" ht="13.5" customHeight="1" x14ac:dyDescent="0.35">
      <c r="B781" s="278"/>
      <c r="C781" s="278"/>
      <c r="D781" s="279"/>
    </row>
    <row r="782" spans="2:4" ht="13.5" customHeight="1" x14ac:dyDescent="0.35">
      <c r="B782" s="278"/>
      <c r="C782" s="278"/>
      <c r="D782" s="279"/>
    </row>
    <row r="783" spans="2:4" ht="13.5" customHeight="1" x14ac:dyDescent="0.35">
      <c r="B783" s="278"/>
      <c r="C783" s="278"/>
      <c r="D783" s="279"/>
    </row>
    <row r="784" spans="2:4" ht="13.5" customHeight="1" x14ac:dyDescent="0.35">
      <c r="B784" s="278"/>
      <c r="C784" s="278"/>
      <c r="D784" s="279"/>
    </row>
    <row r="785" spans="2:4" ht="13.5" customHeight="1" x14ac:dyDescent="0.35">
      <c r="B785" s="278"/>
      <c r="C785" s="278"/>
      <c r="D785" s="279"/>
    </row>
    <row r="786" spans="2:4" ht="13.5" customHeight="1" x14ac:dyDescent="0.35">
      <c r="B786" s="278"/>
      <c r="C786" s="278"/>
      <c r="D786" s="279"/>
    </row>
    <row r="787" spans="2:4" ht="13.5" customHeight="1" x14ac:dyDescent="0.35">
      <c r="B787" s="278"/>
      <c r="C787" s="278"/>
      <c r="D787" s="279"/>
    </row>
    <row r="788" spans="2:4" ht="13.5" customHeight="1" x14ac:dyDescent="0.35">
      <c r="B788" s="278"/>
      <c r="C788" s="278"/>
      <c r="D788" s="279"/>
    </row>
    <row r="789" spans="2:4" ht="13.5" customHeight="1" x14ac:dyDescent="0.35">
      <c r="B789" s="278"/>
      <c r="C789" s="278"/>
      <c r="D789" s="279"/>
    </row>
    <row r="790" spans="2:4" ht="13.5" customHeight="1" x14ac:dyDescent="0.35">
      <c r="B790" s="278"/>
      <c r="C790" s="278"/>
      <c r="D790" s="279"/>
    </row>
    <row r="791" spans="2:4" ht="13.5" customHeight="1" x14ac:dyDescent="0.35">
      <c r="B791" s="278"/>
      <c r="C791" s="278"/>
      <c r="D791" s="279"/>
    </row>
    <row r="792" spans="2:4" ht="13.5" customHeight="1" x14ac:dyDescent="0.35">
      <c r="B792" s="278"/>
      <c r="C792" s="278"/>
      <c r="D792" s="279"/>
    </row>
    <row r="793" spans="2:4" ht="13.5" customHeight="1" x14ac:dyDescent="0.35">
      <c r="B793" s="278"/>
      <c r="C793" s="278"/>
      <c r="D793" s="279"/>
    </row>
    <row r="794" spans="2:4" ht="13.5" customHeight="1" x14ac:dyDescent="0.35">
      <c r="B794" s="278"/>
      <c r="C794" s="278"/>
      <c r="D794" s="279"/>
    </row>
    <row r="795" spans="2:4" ht="13.5" customHeight="1" x14ac:dyDescent="0.35">
      <c r="B795" s="278"/>
      <c r="C795" s="278"/>
      <c r="D795" s="279"/>
    </row>
    <row r="796" spans="2:4" ht="13.5" customHeight="1" x14ac:dyDescent="0.35">
      <c r="B796" s="278"/>
      <c r="C796" s="278"/>
      <c r="D796" s="279"/>
    </row>
    <row r="797" spans="2:4" ht="13.5" customHeight="1" x14ac:dyDescent="0.35">
      <c r="B797" s="278"/>
      <c r="C797" s="278"/>
      <c r="D797" s="279"/>
    </row>
    <row r="798" spans="2:4" ht="13.5" customHeight="1" x14ac:dyDescent="0.35">
      <c r="B798" s="278"/>
      <c r="C798" s="278"/>
      <c r="D798" s="279"/>
    </row>
    <row r="799" spans="2:4" ht="13.5" customHeight="1" x14ac:dyDescent="0.35">
      <c r="B799" s="278"/>
      <c r="C799" s="278"/>
      <c r="D799" s="279"/>
    </row>
    <row r="800" spans="2:4" ht="13.5" customHeight="1" x14ac:dyDescent="0.35">
      <c r="B800" s="278"/>
      <c r="C800" s="278"/>
      <c r="D800" s="279"/>
    </row>
    <row r="801" spans="2:4" ht="13.5" customHeight="1" x14ac:dyDescent="0.35">
      <c r="B801" s="278"/>
      <c r="C801" s="278"/>
      <c r="D801" s="279"/>
    </row>
    <row r="802" spans="2:4" ht="13.5" customHeight="1" x14ac:dyDescent="0.35">
      <c r="B802" s="278"/>
      <c r="C802" s="278"/>
      <c r="D802" s="279"/>
    </row>
    <row r="803" spans="2:4" ht="13.5" customHeight="1" x14ac:dyDescent="0.35">
      <c r="B803" s="278"/>
      <c r="C803" s="278"/>
      <c r="D803" s="279"/>
    </row>
    <row r="804" spans="2:4" ht="13.5" customHeight="1" x14ac:dyDescent="0.35">
      <c r="B804" s="278"/>
      <c r="C804" s="278"/>
      <c r="D804" s="279"/>
    </row>
    <row r="805" spans="2:4" ht="13.5" customHeight="1" x14ac:dyDescent="0.35">
      <c r="B805" s="278"/>
      <c r="C805" s="278"/>
      <c r="D805" s="279"/>
    </row>
    <row r="806" spans="2:4" ht="13.5" customHeight="1" x14ac:dyDescent="0.35">
      <c r="B806" s="278"/>
      <c r="C806" s="278"/>
      <c r="D806" s="279"/>
    </row>
    <row r="807" spans="2:4" ht="13.5" customHeight="1" x14ac:dyDescent="0.35">
      <c r="B807" s="278"/>
      <c r="C807" s="278"/>
      <c r="D807" s="279"/>
    </row>
    <row r="808" spans="2:4" ht="13.5" customHeight="1" x14ac:dyDescent="0.35">
      <c r="B808" s="278"/>
      <c r="C808" s="278"/>
      <c r="D808" s="279"/>
    </row>
    <row r="809" spans="2:4" ht="13.5" customHeight="1" x14ac:dyDescent="0.35">
      <c r="B809" s="278"/>
      <c r="C809" s="278"/>
      <c r="D809" s="279"/>
    </row>
    <row r="810" spans="2:4" ht="13.5" customHeight="1" x14ac:dyDescent="0.35">
      <c r="B810" s="278"/>
      <c r="C810" s="278"/>
      <c r="D810" s="279"/>
    </row>
    <row r="811" spans="2:4" ht="13.5" customHeight="1" x14ac:dyDescent="0.35">
      <c r="B811" s="278"/>
      <c r="C811" s="278"/>
      <c r="D811" s="279"/>
    </row>
    <row r="812" spans="2:4" ht="13.5" customHeight="1" x14ac:dyDescent="0.35">
      <c r="B812" s="278"/>
      <c r="C812" s="278"/>
      <c r="D812" s="279"/>
    </row>
    <row r="813" spans="2:4" ht="13.5" customHeight="1" x14ac:dyDescent="0.35">
      <c r="B813" s="278"/>
      <c r="C813" s="278"/>
      <c r="D813" s="279"/>
    </row>
    <row r="814" spans="2:4" ht="13.5" customHeight="1" x14ac:dyDescent="0.35">
      <c r="B814" s="278"/>
      <c r="C814" s="278"/>
      <c r="D814" s="279"/>
    </row>
    <row r="815" spans="2:4" ht="13.5" customHeight="1" x14ac:dyDescent="0.35">
      <c r="B815" s="278"/>
      <c r="C815" s="278"/>
      <c r="D815" s="279"/>
    </row>
    <row r="816" spans="2:4" ht="13.5" customHeight="1" x14ac:dyDescent="0.35">
      <c r="B816" s="278"/>
      <c r="C816" s="278"/>
      <c r="D816" s="279"/>
    </row>
    <row r="817" spans="2:4" ht="13.5" customHeight="1" x14ac:dyDescent="0.35">
      <c r="B817" s="278"/>
      <c r="C817" s="278"/>
      <c r="D817" s="279"/>
    </row>
    <row r="818" spans="2:4" ht="13.5" customHeight="1" x14ac:dyDescent="0.35">
      <c r="B818" s="278"/>
      <c r="C818" s="278"/>
      <c r="D818" s="279"/>
    </row>
    <row r="819" spans="2:4" ht="13.5" customHeight="1" x14ac:dyDescent="0.35">
      <c r="B819" s="278"/>
      <c r="C819" s="278"/>
      <c r="D819" s="279"/>
    </row>
    <row r="820" spans="2:4" ht="13.5" customHeight="1" x14ac:dyDescent="0.35">
      <c r="B820" s="278"/>
      <c r="C820" s="278"/>
      <c r="D820" s="279"/>
    </row>
    <row r="821" spans="2:4" ht="13.5" customHeight="1" x14ac:dyDescent="0.35">
      <c r="B821" s="278"/>
      <c r="C821" s="278"/>
      <c r="D821" s="279"/>
    </row>
    <row r="822" spans="2:4" ht="13.5" customHeight="1" x14ac:dyDescent="0.35">
      <c r="B822" s="278"/>
      <c r="C822" s="278"/>
      <c r="D822" s="279"/>
    </row>
    <row r="823" spans="2:4" ht="13.5" customHeight="1" x14ac:dyDescent="0.35">
      <c r="B823" s="278"/>
      <c r="C823" s="278"/>
      <c r="D823" s="279"/>
    </row>
    <row r="824" spans="2:4" ht="13.5" customHeight="1" x14ac:dyDescent="0.35">
      <c r="B824" s="278"/>
      <c r="C824" s="278"/>
      <c r="D824" s="279"/>
    </row>
    <row r="825" spans="2:4" ht="13.5" customHeight="1" x14ac:dyDescent="0.35">
      <c r="B825" s="278"/>
      <c r="C825" s="278"/>
      <c r="D825" s="279"/>
    </row>
    <row r="826" spans="2:4" ht="13.5" customHeight="1" x14ac:dyDescent="0.35">
      <c r="B826" s="278"/>
      <c r="C826" s="278"/>
      <c r="D826" s="279"/>
    </row>
    <row r="827" spans="2:4" ht="13.5" customHeight="1" x14ac:dyDescent="0.35">
      <c r="B827" s="278"/>
      <c r="C827" s="278"/>
      <c r="D827" s="279"/>
    </row>
    <row r="828" spans="2:4" ht="13.5" customHeight="1" x14ac:dyDescent="0.35">
      <c r="B828" s="278"/>
      <c r="C828" s="278"/>
      <c r="D828" s="279"/>
    </row>
    <row r="829" spans="2:4" ht="13.5" customHeight="1" x14ac:dyDescent="0.35">
      <c r="B829" s="278"/>
      <c r="C829" s="278"/>
      <c r="D829" s="279"/>
    </row>
    <row r="830" spans="2:4" ht="13.5" customHeight="1" x14ac:dyDescent="0.35">
      <c r="B830" s="278"/>
      <c r="C830" s="278"/>
      <c r="D830" s="279"/>
    </row>
    <row r="831" spans="2:4" ht="13.5" customHeight="1" x14ac:dyDescent="0.35">
      <c r="B831" s="278"/>
      <c r="C831" s="278"/>
      <c r="D831" s="279"/>
    </row>
    <row r="832" spans="2:4" ht="13.5" customHeight="1" x14ac:dyDescent="0.35">
      <c r="B832" s="278"/>
      <c r="C832" s="278"/>
      <c r="D832" s="279"/>
    </row>
    <row r="833" spans="2:4" ht="13.5" customHeight="1" x14ac:dyDescent="0.35">
      <c r="B833" s="278"/>
      <c r="C833" s="278"/>
      <c r="D833" s="279"/>
    </row>
    <row r="834" spans="2:4" ht="13.5" customHeight="1" x14ac:dyDescent="0.35">
      <c r="B834" s="278"/>
      <c r="C834" s="278"/>
      <c r="D834" s="279"/>
    </row>
    <row r="835" spans="2:4" ht="13.5" customHeight="1" x14ac:dyDescent="0.35">
      <c r="B835" s="278"/>
      <c r="C835" s="278"/>
      <c r="D835" s="279"/>
    </row>
    <row r="836" spans="2:4" ht="13.5" customHeight="1" x14ac:dyDescent="0.35">
      <c r="B836" s="278"/>
      <c r="C836" s="278"/>
      <c r="D836" s="279"/>
    </row>
    <row r="837" spans="2:4" ht="13.5" customHeight="1" x14ac:dyDescent="0.35">
      <c r="B837" s="278"/>
      <c r="C837" s="278"/>
      <c r="D837" s="279"/>
    </row>
    <row r="838" spans="2:4" ht="13.5" customHeight="1" x14ac:dyDescent="0.35">
      <c r="B838" s="278"/>
      <c r="C838" s="278"/>
      <c r="D838" s="279"/>
    </row>
    <row r="839" spans="2:4" ht="13.5" customHeight="1" x14ac:dyDescent="0.35">
      <c r="B839" s="278"/>
      <c r="C839" s="278"/>
      <c r="D839" s="279"/>
    </row>
    <row r="840" spans="2:4" ht="13.5" customHeight="1" x14ac:dyDescent="0.35">
      <c r="B840" s="278"/>
      <c r="C840" s="278"/>
      <c r="D840" s="279"/>
    </row>
    <row r="841" spans="2:4" ht="13.5" customHeight="1" x14ac:dyDescent="0.35">
      <c r="B841" s="278"/>
      <c r="C841" s="278"/>
      <c r="D841" s="279"/>
    </row>
    <row r="842" spans="2:4" ht="13.5" customHeight="1" x14ac:dyDescent="0.35">
      <c r="B842" s="278"/>
      <c r="C842" s="278"/>
      <c r="D842" s="279"/>
    </row>
    <row r="843" spans="2:4" ht="13.5" customHeight="1" x14ac:dyDescent="0.35">
      <c r="B843" s="278"/>
      <c r="C843" s="278"/>
      <c r="D843" s="279"/>
    </row>
    <row r="844" spans="2:4" ht="13.5" customHeight="1" x14ac:dyDescent="0.35">
      <c r="B844" s="278"/>
      <c r="C844" s="278"/>
      <c r="D844" s="279"/>
    </row>
    <row r="845" spans="2:4" ht="13.5" customHeight="1" x14ac:dyDescent="0.35">
      <c r="B845" s="278"/>
      <c r="C845" s="278"/>
      <c r="D845" s="279"/>
    </row>
    <row r="846" spans="2:4" ht="13.5" customHeight="1" x14ac:dyDescent="0.35">
      <c r="B846" s="278"/>
      <c r="C846" s="278"/>
      <c r="D846" s="279"/>
    </row>
    <row r="847" spans="2:4" ht="13.5" customHeight="1" x14ac:dyDescent="0.35">
      <c r="B847" s="278"/>
      <c r="C847" s="278"/>
      <c r="D847" s="279"/>
    </row>
    <row r="848" spans="2:4" ht="13.5" customHeight="1" x14ac:dyDescent="0.35">
      <c r="B848" s="278"/>
      <c r="C848" s="278"/>
      <c r="D848" s="279"/>
    </row>
    <row r="849" spans="2:4" ht="13.5" customHeight="1" x14ac:dyDescent="0.35">
      <c r="B849" s="278"/>
      <c r="C849" s="278"/>
      <c r="D849" s="279"/>
    </row>
    <row r="850" spans="2:4" ht="13.5" customHeight="1" x14ac:dyDescent="0.35">
      <c r="B850" s="278"/>
      <c r="C850" s="278"/>
      <c r="D850" s="279"/>
    </row>
    <row r="851" spans="2:4" ht="13.5" customHeight="1" x14ac:dyDescent="0.35">
      <c r="B851" s="278"/>
      <c r="C851" s="278"/>
      <c r="D851" s="279"/>
    </row>
    <row r="852" spans="2:4" ht="13.5" customHeight="1" x14ac:dyDescent="0.35">
      <c r="B852" s="278"/>
      <c r="C852" s="278"/>
      <c r="D852" s="279"/>
    </row>
    <row r="853" spans="2:4" ht="13.5" customHeight="1" x14ac:dyDescent="0.35">
      <c r="B853" s="278"/>
      <c r="C853" s="278"/>
      <c r="D853" s="279"/>
    </row>
    <row r="854" spans="2:4" ht="13.5" customHeight="1" x14ac:dyDescent="0.35">
      <c r="B854" s="278"/>
      <c r="C854" s="278"/>
      <c r="D854" s="279"/>
    </row>
    <row r="855" spans="2:4" ht="13.5" customHeight="1" x14ac:dyDescent="0.35">
      <c r="B855" s="278"/>
      <c r="C855" s="278"/>
      <c r="D855" s="279"/>
    </row>
    <row r="856" spans="2:4" ht="13.5" customHeight="1" x14ac:dyDescent="0.35">
      <c r="B856" s="278"/>
      <c r="C856" s="278"/>
      <c r="D856" s="279"/>
    </row>
    <row r="857" spans="2:4" ht="13.5" customHeight="1" x14ac:dyDescent="0.35">
      <c r="B857" s="278"/>
      <c r="C857" s="278"/>
      <c r="D857" s="279"/>
    </row>
    <row r="858" spans="2:4" ht="13.5" customHeight="1" x14ac:dyDescent="0.35">
      <c r="B858" s="278"/>
      <c r="C858" s="278"/>
      <c r="D858" s="279"/>
    </row>
    <row r="859" spans="2:4" ht="13.5" customHeight="1" x14ac:dyDescent="0.35">
      <c r="B859" s="278"/>
      <c r="C859" s="278"/>
      <c r="D859" s="279"/>
    </row>
    <row r="860" spans="2:4" ht="13.5" customHeight="1" x14ac:dyDescent="0.35">
      <c r="B860" s="278"/>
      <c r="C860" s="278"/>
      <c r="D860" s="279"/>
    </row>
    <row r="861" spans="2:4" ht="13.5" customHeight="1" x14ac:dyDescent="0.35">
      <c r="B861" s="278"/>
      <c r="C861" s="278"/>
      <c r="D861" s="279"/>
    </row>
    <row r="862" spans="2:4" ht="13.5" customHeight="1" x14ac:dyDescent="0.35">
      <c r="B862" s="278"/>
      <c r="C862" s="278"/>
      <c r="D862" s="279"/>
    </row>
    <row r="863" spans="2:4" ht="13.5" customHeight="1" x14ac:dyDescent="0.35">
      <c r="B863" s="278"/>
      <c r="C863" s="278"/>
      <c r="D863" s="279"/>
    </row>
    <row r="864" spans="2:4" ht="13.5" customHeight="1" x14ac:dyDescent="0.35">
      <c r="B864" s="278"/>
      <c r="C864" s="278"/>
      <c r="D864" s="279"/>
    </row>
    <row r="865" spans="2:4" ht="13.5" customHeight="1" x14ac:dyDescent="0.35">
      <c r="B865" s="278"/>
      <c r="C865" s="278"/>
      <c r="D865" s="279"/>
    </row>
    <row r="866" spans="2:4" ht="13.5" customHeight="1" x14ac:dyDescent="0.35">
      <c r="B866" s="278"/>
      <c r="C866" s="278"/>
      <c r="D866" s="279"/>
    </row>
    <row r="867" spans="2:4" ht="13.5" customHeight="1" x14ac:dyDescent="0.35">
      <c r="B867" s="278"/>
      <c r="C867" s="278"/>
      <c r="D867" s="279"/>
    </row>
    <row r="868" spans="2:4" ht="13.5" customHeight="1" x14ac:dyDescent="0.35">
      <c r="B868" s="278"/>
      <c r="C868" s="278"/>
      <c r="D868" s="279"/>
    </row>
    <row r="869" spans="2:4" ht="13.5" customHeight="1" x14ac:dyDescent="0.35">
      <c r="B869" s="278"/>
      <c r="C869" s="278"/>
      <c r="D869" s="279"/>
    </row>
    <row r="870" spans="2:4" ht="13.5" customHeight="1" x14ac:dyDescent="0.35">
      <c r="B870" s="278"/>
      <c r="C870" s="278"/>
      <c r="D870" s="279"/>
    </row>
    <row r="871" spans="2:4" ht="13.5" customHeight="1" x14ac:dyDescent="0.35">
      <c r="B871" s="278"/>
      <c r="C871" s="278"/>
      <c r="D871" s="279"/>
    </row>
    <row r="872" spans="2:4" ht="13.5" customHeight="1" x14ac:dyDescent="0.35">
      <c r="B872" s="278"/>
      <c r="C872" s="278"/>
      <c r="D872" s="279"/>
    </row>
    <row r="873" spans="2:4" ht="13.5" customHeight="1" x14ac:dyDescent="0.35">
      <c r="B873" s="278"/>
      <c r="C873" s="278"/>
      <c r="D873" s="279"/>
    </row>
    <row r="874" spans="2:4" ht="13.5" customHeight="1" x14ac:dyDescent="0.35">
      <c r="B874" s="278"/>
      <c r="C874" s="278"/>
      <c r="D874" s="279"/>
    </row>
    <row r="875" spans="2:4" ht="13.5" customHeight="1" x14ac:dyDescent="0.35">
      <c r="B875" s="278"/>
      <c r="C875" s="278"/>
      <c r="D875" s="279"/>
    </row>
    <row r="876" spans="2:4" ht="13.5" customHeight="1" x14ac:dyDescent="0.35">
      <c r="B876" s="278"/>
      <c r="C876" s="278"/>
      <c r="D876" s="279"/>
    </row>
    <row r="877" spans="2:4" ht="13.5" customHeight="1" x14ac:dyDescent="0.35">
      <c r="B877" s="278"/>
      <c r="C877" s="278"/>
      <c r="D877" s="279"/>
    </row>
    <row r="878" spans="2:4" ht="13.5" customHeight="1" x14ac:dyDescent="0.35">
      <c r="B878" s="278"/>
      <c r="C878" s="278"/>
      <c r="D878" s="279"/>
    </row>
    <row r="879" spans="2:4" ht="13.5" customHeight="1" x14ac:dyDescent="0.35">
      <c r="B879" s="278"/>
      <c r="C879" s="278"/>
      <c r="D879" s="279"/>
    </row>
    <row r="880" spans="2:4" ht="13.5" customHeight="1" x14ac:dyDescent="0.35">
      <c r="B880" s="278"/>
      <c r="C880" s="278"/>
      <c r="D880" s="279"/>
    </row>
    <row r="881" spans="2:4" ht="13.5" customHeight="1" x14ac:dyDescent="0.35">
      <c r="B881" s="278"/>
      <c r="C881" s="278"/>
      <c r="D881" s="279"/>
    </row>
    <row r="882" spans="2:4" ht="13.5" customHeight="1" x14ac:dyDescent="0.35">
      <c r="B882" s="278"/>
      <c r="C882" s="278"/>
      <c r="D882" s="279"/>
    </row>
    <row r="883" spans="2:4" ht="13.5" customHeight="1" x14ac:dyDescent="0.35">
      <c r="B883" s="278"/>
      <c r="C883" s="278"/>
      <c r="D883" s="279"/>
    </row>
    <row r="884" spans="2:4" ht="13.5" customHeight="1" x14ac:dyDescent="0.35">
      <c r="B884" s="278"/>
      <c r="C884" s="278"/>
      <c r="D884" s="279"/>
    </row>
    <row r="885" spans="2:4" ht="13.5" customHeight="1" x14ac:dyDescent="0.35">
      <c r="B885" s="278"/>
      <c r="C885" s="278"/>
      <c r="D885" s="279"/>
    </row>
    <row r="886" spans="2:4" ht="13.5" customHeight="1" x14ac:dyDescent="0.35">
      <c r="B886" s="278"/>
      <c r="C886" s="278"/>
      <c r="D886" s="279"/>
    </row>
    <row r="887" spans="2:4" ht="13.5" customHeight="1" x14ac:dyDescent="0.35">
      <c r="B887" s="278"/>
      <c r="C887" s="278"/>
      <c r="D887" s="279"/>
    </row>
    <row r="888" spans="2:4" ht="13.5" customHeight="1" x14ac:dyDescent="0.35">
      <c r="B888" s="278"/>
      <c r="C888" s="278"/>
      <c r="D888" s="279"/>
    </row>
    <row r="889" spans="2:4" ht="13.5" customHeight="1" x14ac:dyDescent="0.35">
      <c r="B889" s="278"/>
      <c r="C889" s="278"/>
      <c r="D889" s="279"/>
    </row>
    <row r="890" spans="2:4" ht="13.5" customHeight="1" x14ac:dyDescent="0.35">
      <c r="B890" s="278"/>
      <c r="C890" s="278"/>
      <c r="D890" s="279"/>
    </row>
    <row r="891" spans="2:4" ht="13.5" customHeight="1" x14ac:dyDescent="0.35">
      <c r="B891" s="278"/>
      <c r="C891" s="278"/>
      <c r="D891" s="279"/>
    </row>
    <row r="892" spans="2:4" ht="13.5" customHeight="1" x14ac:dyDescent="0.35">
      <c r="B892" s="278"/>
      <c r="C892" s="278"/>
      <c r="D892" s="279"/>
    </row>
    <row r="893" spans="2:4" ht="13.5" customHeight="1" x14ac:dyDescent="0.35">
      <c r="B893" s="278"/>
      <c r="C893" s="278"/>
      <c r="D893" s="279"/>
    </row>
    <row r="894" spans="2:4" ht="13.5" customHeight="1" x14ac:dyDescent="0.35">
      <c r="B894" s="278"/>
      <c r="C894" s="278"/>
      <c r="D894" s="279"/>
    </row>
    <row r="895" spans="2:4" ht="13.5" customHeight="1" x14ac:dyDescent="0.35">
      <c r="B895" s="278"/>
      <c r="C895" s="278"/>
      <c r="D895" s="279"/>
    </row>
    <row r="896" spans="2:4" ht="13.5" customHeight="1" x14ac:dyDescent="0.35">
      <c r="B896" s="278"/>
      <c r="C896" s="278"/>
      <c r="D896" s="279"/>
    </row>
    <row r="897" spans="2:4" ht="13.5" customHeight="1" x14ac:dyDescent="0.35">
      <c r="B897" s="278"/>
      <c r="C897" s="278"/>
      <c r="D897" s="279"/>
    </row>
    <row r="898" spans="2:4" ht="13.5" customHeight="1" x14ac:dyDescent="0.35">
      <c r="B898" s="278"/>
      <c r="C898" s="278"/>
      <c r="D898" s="279"/>
    </row>
    <row r="899" spans="2:4" ht="13.5" customHeight="1" x14ac:dyDescent="0.35">
      <c r="B899" s="278"/>
      <c r="C899" s="278"/>
      <c r="D899" s="279"/>
    </row>
    <row r="900" spans="2:4" ht="13.5" customHeight="1" x14ac:dyDescent="0.35">
      <c r="B900" s="278"/>
      <c r="C900" s="278"/>
      <c r="D900" s="279"/>
    </row>
    <row r="901" spans="2:4" ht="13.5" customHeight="1" x14ac:dyDescent="0.35">
      <c r="B901" s="278"/>
      <c r="C901" s="278"/>
      <c r="D901" s="279"/>
    </row>
    <row r="902" spans="2:4" ht="13.5" customHeight="1" x14ac:dyDescent="0.35">
      <c r="B902" s="278"/>
      <c r="C902" s="278"/>
      <c r="D902" s="279"/>
    </row>
    <row r="903" spans="2:4" ht="13.5" customHeight="1" x14ac:dyDescent="0.35">
      <c r="B903" s="278"/>
      <c r="C903" s="278"/>
      <c r="D903" s="279"/>
    </row>
    <row r="904" spans="2:4" ht="13.5" customHeight="1" x14ac:dyDescent="0.35">
      <c r="B904" s="278"/>
      <c r="C904" s="278"/>
      <c r="D904" s="279"/>
    </row>
    <row r="905" spans="2:4" ht="13.5" customHeight="1" x14ac:dyDescent="0.35">
      <c r="B905" s="278"/>
      <c r="C905" s="278"/>
      <c r="D905" s="279"/>
    </row>
    <row r="906" spans="2:4" ht="13.5" customHeight="1" x14ac:dyDescent="0.35">
      <c r="B906" s="278"/>
      <c r="C906" s="278"/>
      <c r="D906" s="279"/>
    </row>
    <row r="907" spans="2:4" ht="13.5" customHeight="1" x14ac:dyDescent="0.35">
      <c r="B907" s="278"/>
      <c r="C907" s="278"/>
      <c r="D907" s="279"/>
    </row>
    <row r="908" spans="2:4" ht="13.5" customHeight="1" x14ac:dyDescent="0.35">
      <c r="B908" s="278"/>
      <c r="C908" s="278"/>
      <c r="D908" s="279"/>
    </row>
    <row r="909" spans="2:4" ht="13.5" customHeight="1" x14ac:dyDescent="0.35">
      <c r="B909" s="278"/>
      <c r="C909" s="278"/>
      <c r="D909" s="279"/>
    </row>
    <row r="910" spans="2:4" ht="13.5" customHeight="1" x14ac:dyDescent="0.35">
      <c r="B910" s="278"/>
      <c r="C910" s="278"/>
      <c r="D910" s="279"/>
    </row>
    <row r="911" spans="2:4" ht="13.5" customHeight="1" x14ac:dyDescent="0.35">
      <c r="B911" s="278"/>
      <c r="C911" s="278"/>
      <c r="D911" s="279"/>
    </row>
    <row r="912" spans="2:4" ht="13.5" customHeight="1" x14ac:dyDescent="0.35">
      <c r="B912" s="278"/>
      <c r="C912" s="278"/>
      <c r="D912" s="279"/>
    </row>
    <row r="913" spans="2:4" ht="13.5" customHeight="1" x14ac:dyDescent="0.35">
      <c r="B913" s="278"/>
      <c r="C913" s="278"/>
      <c r="D913" s="279"/>
    </row>
    <row r="914" spans="2:4" ht="13.5" customHeight="1" x14ac:dyDescent="0.35">
      <c r="B914" s="278"/>
      <c r="C914" s="278"/>
      <c r="D914" s="279"/>
    </row>
    <row r="915" spans="2:4" ht="13.5" customHeight="1" x14ac:dyDescent="0.35">
      <c r="B915" s="278"/>
      <c r="C915" s="278"/>
      <c r="D915" s="279"/>
    </row>
    <row r="916" spans="2:4" ht="13.5" customHeight="1" x14ac:dyDescent="0.35">
      <c r="B916" s="278"/>
      <c r="C916" s="278"/>
      <c r="D916" s="279"/>
    </row>
    <row r="917" spans="2:4" ht="13.5" customHeight="1" x14ac:dyDescent="0.35">
      <c r="B917" s="278"/>
      <c r="C917" s="278"/>
      <c r="D917" s="279"/>
    </row>
    <row r="918" spans="2:4" ht="13.5" customHeight="1" x14ac:dyDescent="0.35">
      <c r="B918" s="278"/>
      <c r="C918" s="278"/>
      <c r="D918" s="279"/>
    </row>
    <row r="919" spans="2:4" ht="13.5" customHeight="1" x14ac:dyDescent="0.35">
      <c r="B919" s="278"/>
      <c r="C919" s="278"/>
      <c r="D919" s="279"/>
    </row>
    <row r="920" spans="2:4" ht="13.5" customHeight="1" x14ac:dyDescent="0.35">
      <c r="B920" s="278"/>
      <c r="C920" s="278"/>
      <c r="D920" s="279"/>
    </row>
    <row r="921" spans="2:4" ht="13.5" customHeight="1" x14ac:dyDescent="0.35">
      <c r="B921" s="278"/>
      <c r="C921" s="278"/>
      <c r="D921" s="279"/>
    </row>
    <row r="922" spans="2:4" ht="13.5" customHeight="1" x14ac:dyDescent="0.35">
      <c r="B922" s="278"/>
      <c r="C922" s="278"/>
      <c r="D922" s="279"/>
    </row>
    <row r="923" spans="2:4" ht="13.5" customHeight="1" x14ac:dyDescent="0.35">
      <c r="B923" s="278"/>
      <c r="C923" s="278"/>
      <c r="D923" s="279"/>
    </row>
    <row r="924" spans="2:4" ht="13.5" customHeight="1" x14ac:dyDescent="0.35">
      <c r="B924" s="278"/>
      <c r="C924" s="278"/>
      <c r="D924" s="279"/>
    </row>
    <row r="925" spans="2:4" ht="13.5" customHeight="1" x14ac:dyDescent="0.35">
      <c r="B925" s="278"/>
      <c r="C925" s="278"/>
      <c r="D925" s="279"/>
    </row>
    <row r="926" spans="2:4" ht="13.5" customHeight="1" x14ac:dyDescent="0.35">
      <c r="B926" s="278"/>
      <c r="C926" s="278"/>
      <c r="D926" s="279"/>
    </row>
    <row r="927" spans="2:4" ht="13.5" customHeight="1" x14ac:dyDescent="0.35">
      <c r="B927" s="278"/>
      <c r="C927" s="278"/>
      <c r="D927" s="279"/>
    </row>
    <row r="928" spans="2:4" ht="13.5" customHeight="1" x14ac:dyDescent="0.35">
      <c r="B928" s="278"/>
      <c r="C928" s="278"/>
      <c r="D928" s="279"/>
    </row>
    <row r="929" spans="2:4" ht="13.5" customHeight="1" x14ac:dyDescent="0.35">
      <c r="B929" s="278"/>
      <c r="C929" s="278"/>
      <c r="D929" s="279"/>
    </row>
    <row r="930" spans="2:4" ht="13.5" customHeight="1" x14ac:dyDescent="0.35">
      <c r="B930" s="278"/>
      <c r="C930" s="278"/>
      <c r="D930" s="279"/>
    </row>
    <row r="931" spans="2:4" ht="13.5" customHeight="1" x14ac:dyDescent="0.35">
      <c r="B931" s="278"/>
      <c r="C931" s="278"/>
      <c r="D931" s="279"/>
    </row>
    <row r="932" spans="2:4" ht="13.5" customHeight="1" x14ac:dyDescent="0.35">
      <c r="B932" s="278"/>
      <c r="C932" s="278"/>
      <c r="D932" s="279"/>
    </row>
    <row r="933" spans="2:4" ht="13.5" customHeight="1" x14ac:dyDescent="0.35">
      <c r="B933" s="278"/>
      <c r="C933" s="278"/>
      <c r="D933" s="279"/>
    </row>
    <row r="934" spans="2:4" ht="13.5" customHeight="1" x14ac:dyDescent="0.35">
      <c r="B934" s="278"/>
      <c r="C934" s="278"/>
      <c r="D934" s="279"/>
    </row>
    <row r="935" spans="2:4" ht="13.5" customHeight="1" x14ac:dyDescent="0.35">
      <c r="B935" s="278"/>
      <c r="C935" s="278"/>
      <c r="D935" s="279"/>
    </row>
    <row r="936" spans="2:4" ht="13.5" customHeight="1" x14ac:dyDescent="0.35">
      <c r="B936" s="278"/>
      <c r="C936" s="278"/>
      <c r="D936" s="279"/>
    </row>
    <row r="937" spans="2:4" ht="13.5" customHeight="1" x14ac:dyDescent="0.35">
      <c r="B937" s="278"/>
      <c r="C937" s="278"/>
      <c r="D937" s="279"/>
    </row>
    <row r="938" spans="2:4" ht="13.5" customHeight="1" x14ac:dyDescent="0.35">
      <c r="B938" s="278"/>
      <c r="C938" s="278"/>
      <c r="D938" s="279"/>
    </row>
    <row r="939" spans="2:4" ht="13.5" customHeight="1" x14ac:dyDescent="0.35">
      <c r="B939" s="278"/>
      <c r="C939" s="278"/>
      <c r="D939" s="279"/>
    </row>
    <row r="940" spans="2:4" ht="13.5" customHeight="1" x14ac:dyDescent="0.35">
      <c r="B940" s="278"/>
      <c r="C940" s="278"/>
      <c r="D940" s="279"/>
    </row>
    <row r="941" spans="2:4" ht="13.5" customHeight="1" x14ac:dyDescent="0.35">
      <c r="B941" s="278"/>
      <c r="C941" s="278"/>
      <c r="D941" s="279"/>
    </row>
    <row r="942" spans="2:4" ht="13.5" customHeight="1" x14ac:dyDescent="0.35">
      <c r="B942" s="278"/>
      <c r="C942" s="278"/>
      <c r="D942" s="279"/>
    </row>
    <row r="943" spans="2:4" ht="13.5" customHeight="1" x14ac:dyDescent="0.35">
      <c r="B943" s="278"/>
      <c r="C943" s="278"/>
      <c r="D943" s="279"/>
    </row>
    <row r="944" spans="2:4" ht="13.5" customHeight="1" x14ac:dyDescent="0.35">
      <c r="B944" s="278"/>
      <c r="C944" s="278"/>
      <c r="D944" s="279"/>
    </row>
    <row r="945" spans="2:4" ht="13.5" customHeight="1" x14ac:dyDescent="0.35">
      <c r="B945" s="278"/>
      <c r="C945" s="278"/>
      <c r="D945" s="279"/>
    </row>
    <row r="946" spans="2:4" ht="13.5" customHeight="1" x14ac:dyDescent="0.35">
      <c r="B946" s="278"/>
      <c r="C946" s="278"/>
      <c r="D946" s="279"/>
    </row>
    <row r="947" spans="2:4" ht="13.5" customHeight="1" x14ac:dyDescent="0.35">
      <c r="B947" s="278"/>
      <c r="C947" s="278"/>
      <c r="D947" s="279"/>
    </row>
    <row r="948" spans="2:4" ht="13.5" customHeight="1" x14ac:dyDescent="0.35">
      <c r="B948" s="278"/>
      <c r="C948" s="278"/>
      <c r="D948" s="279"/>
    </row>
    <row r="949" spans="2:4" ht="13.5" customHeight="1" x14ac:dyDescent="0.35">
      <c r="B949" s="278"/>
      <c r="C949" s="278"/>
      <c r="D949" s="279"/>
    </row>
    <row r="950" spans="2:4" ht="13.5" customHeight="1" x14ac:dyDescent="0.35">
      <c r="B950" s="278"/>
      <c r="C950" s="278"/>
      <c r="D950" s="279"/>
    </row>
    <row r="951" spans="2:4" ht="13.5" customHeight="1" x14ac:dyDescent="0.35">
      <c r="B951" s="278"/>
      <c r="C951" s="278"/>
      <c r="D951" s="279"/>
    </row>
    <row r="952" spans="2:4" ht="13.5" customHeight="1" x14ac:dyDescent="0.35">
      <c r="B952" s="278"/>
      <c r="C952" s="278"/>
      <c r="D952" s="279"/>
    </row>
    <row r="953" spans="2:4" ht="13.5" customHeight="1" x14ac:dyDescent="0.35">
      <c r="B953" s="278"/>
      <c r="C953" s="278"/>
      <c r="D953" s="279"/>
    </row>
    <row r="954" spans="2:4" ht="13.5" customHeight="1" x14ac:dyDescent="0.35">
      <c r="B954" s="278"/>
      <c r="C954" s="278"/>
      <c r="D954" s="279"/>
    </row>
    <row r="955" spans="2:4" ht="13.5" customHeight="1" x14ac:dyDescent="0.35">
      <c r="B955" s="278"/>
      <c r="C955" s="278"/>
      <c r="D955" s="279"/>
    </row>
    <row r="956" spans="2:4" ht="13.5" customHeight="1" x14ac:dyDescent="0.35">
      <c r="B956" s="278"/>
      <c r="C956" s="278"/>
      <c r="D956" s="279"/>
    </row>
    <row r="957" spans="2:4" ht="13.5" customHeight="1" x14ac:dyDescent="0.35">
      <c r="B957" s="278"/>
      <c r="C957" s="278"/>
      <c r="D957" s="279"/>
    </row>
    <row r="958" spans="2:4" ht="13.5" customHeight="1" x14ac:dyDescent="0.35">
      <c r="B958" s="278"/>
      <c r="C958" s="278"/>
      <c r="D958" s="279"/>
    </row>
    <row r="959" spans="2:4" ht="13.5" customHeight="1" x14ac:dyDescent="0.35">
      <c r="B959" s="278"/>
      <c r="C959" s="278"/>
      <c r="D959" s="279"/>
    </row>
    <row r="960" spans="2:4" ht="13.5" customHeight="1" x14ac:dyDescent="0.35">
      <c r="B960" s="278"/>
      <c r="C960" s="278"/>
      <c r="D960" s="279"/>
    </row>
    <row r="961" spans="2:4" ht="13.5" customHeight="1" x14ac:dyDescent="0.35">
      <c r="B961" s="278"/>
      <c r="C961" s="278"/>
      <c r="D961" s="279"/>
    </row>
    <row r="962" spans="2:4" ht="13.5" customHeight="1" x14ac:dyDescent="0.35">
      <c r="B962" s="278"/>
      <c r="C962" s="278"/>
      <c r="D962" s="279"/>
    </row>
    <row r="963" spans="2:4" ht="13.5" customHeight="1" x14ac:dyDescent="0.35">
      <c r="B963" s="278"/>
      <c r="C963" s="278"/>
      <c r="D963" s="279"/>
    </row>
    <row r="964" spans="2:4" ht="13.5" customHeight="1" x14ac:dyDescent="0.35">
      <c r="B964" s="278"/>
      <c r="C964" s="278"/>
      <c r="D964" s="279"/>
    </row>
    <row r="965" spans="2:4" ht="13.5" customHeight="1" x14ac:dyDescent="0.35">
      <c r="B965" s="278"/>
      <c r="C965" s="278"/>
      <c r="D965" s="279"/>
    </row>
    <row r="966" spans="2:4" ht="13.5" customHeight="1" x14ac:dyDescent="0.35">
      <c r="B966" s="278"/>
      <c r="C966" s="278"/>
      <c r="D966" s="279"/>
    </row>
    <row r="967" spans="2:4" ht="13.5" customHeight="1" x14ac:dyDescent="0.35">
      <c r="B967" s="278"/>
      <c r="C967" s="278"/>
      <c r="D967" s="279"/>
    </row>
    <row r="968" spans="2:4" ht="13.5" customHeight="1" x14ac:dyDescent="0.35">
      <c r="B968" s="278"/>
      <c r="C968" s="278"/>
      <c r="D968" s="279"/>
    </row>
    <row r="969" spans="2:4" ht="13.5" customHeight="1" x14ac:dyDescent="0.35">
      <c r="B969" s="278"/>
      <c r="C969" s="278"/>
      <c r="D969" s="279"/>
    </row>
    <row r="970" spans="2:4" ht="13.5" customHeight="1" x14ac:dyDescent="0.35">
      <c r="B970" s="278"/>
      <c r="C970" s="278"/>
      <c r="D970" s="279"/>
    </row>
    <row r="971" spans="2:4" ht="13.5" customHeight="1" x14ac:dyDescent="0.35">
      <c r="B971" s="278"/>
      <c r="C971" s="278"/>
      <c r="D971" s="279"/>
    </row>
    <row r="972" spans="2:4" ht="13.5" customHeight="1" x14ac:dyDescent="0.35">
      <c r="B972" s="278"/>
      <c r="C972" s="278"/>
      <c r="D972" s="279"/>
    </row>
    <row r="973" spans="2:4" ht="13.5" customHeight="1" x14ac:dyDescent="0.35">
      <c r="B973" s="278"/>
      <c r="C973" s="278"/>
      <c r="D973" s="279"/>
    </row>
    <row r="974" spans="2:4" ht="13.5" customHeight="1" x14ac:dyDescent="0.35">
      <c r="B974" s="278"/>
      <c r="C974" s="278"/>
      <c r="D974" s="279"/>
    </row>
    <row r="975" spans="2:4" ht="13.5" customHeight="1" x14ac:dyDescent="0.35">
      <c r="B975" s="278"/>
      <c r="C975" s="278"/>
      <c r="D975" s="279"/>
    </row>
    <row r="976" spans="2:4" ht="13.5" customHeight="1" x14ac:dyDescent="0.35">
      <c r="B976" s="278"/>
      <c r="C976" s="278"/>
      <c r="D976" s="279"/>
    </row>
    <row r="977" spans="2:4" ht="13.5" customHeight="1" x14ac:dyDescent="0.35">
      <c r="B977" s="278"/>
      <c r="C977" s="278"/>
      <c r="D977" s="279"/>
    </row>
    <row r="978" spans="2:4" ht="13.5" customHeight="1" x14ac:dyDescent="0.35">
      <c r="B978" s="278"/>
      <c r="C978" s="278"/>
      <c r="D978" s="279"/>
    </row>
    <row r="979" spans="2:4" ht="13.5" customHeight="1" x14ac:dyDescent="0.35">
      <c r="B979" s="278"/>
      <c r="C979" s="278"/>
      <c r="D979" s="279"/>
    </row>
    <row r="980" spans="2:4" ht="13.5" customHeight="1" x14ac:dyDescent="0.35">
      <c r="B980" s="278"/>
      <c r="C980" s="278"/>
      <c r="D980" s="279"/>
    </row>
    <row r="981" spans="2:4" ht="13.5" customHeight="1" x14ac:dyDescent="0.35">
      <c r="B981" s="278"/>
      <c r="C981" s="278"/>
      <c r="D981" s="279"/>
    </row>
    <row r="982" spans="2:4" ht="13.5" customHeight="1" x14ac:dyDescent="0.35">
      <c r="B982" s="278"/>
      <c r="C982" s="278"/>
      <c r="D982" s="279"/>
    </row>
    <row r="983" spans="2:4" ht="13.5" customHeight="1" x14ac:dyDescent="0.35">
      <c r="B983" s="278"/>
      <c r="C983" s="278"/>
      <c r="D983" s="279"/>
    </row>
    <row r="984" spans="2:4" ht="13.5" customHeight="1" x14ac:dyDescent="0.35">
      <c r="B984" s="278"/>
      <c r="C984" s="278"/>
      <c r="D984" s="279"/>
    </row>
    <row r="985" spans="2:4" ht="13.5" customHeight="1" x14ac:dyDescent="0.35">
      <c r="B985" s="278"/>
      <c r="C985" s="278"/>
      <c r="D985" s="279"/>
    </row>
  </sheetData>
  <mergeCells count="83">
    <mergeCell ref="B56:C56"/>
    <mergeCell ref="D56:D57"/>
    <mergeCell ref="B57:C57"/>
    <mergeCell ref="B52:C52"/>
    <mergeCell ref="B53:C53"/>
    <mergeCell ref="D53:D54"/>
    <mergeCell ref="B54:C54"/>
    <mergeCell ref="B55:C55"/>
    <mergeCell ref="B35:C35"/>
    <mergeCell ref="B34:C34"/>
    <mergeCell ref="D47:D48"/>
    <mergeCell ref="B48:C48"/>
    <mergeCell ref="B49:C49"/>
    <mergeCell ref="B68:C68"/>
    <mergeCell ref="B69:C69"/>
    <mergeCell ref="B67:C67"/>
    <mergeCell ref="B70:E70"/>
    <mergeCell ref="B14:C14"/>
    <mergeCell ref="B19:C19"/>
    <mergeCell ref="B20:C20"/>
    <mergeCell ref="B15:C15"/>
    <mergeCell ref="B16:C16"/>
    <mergeCell ref="B17:C17"/>
    <mergeCell ref="B18:C18"/>
    <mergeCell ref="B43:C43"/>
    <mergeCell ref="B44:C44"/>
    <mergeCell ref="B27:C27"/>
    <mergeCell ref="B26:C26"/>
    <mergeCell ref="B28:C28"/>
    <mergeCell ref="B64:C64"/>
    <mergeCell ref="B63:C63"/>
    <mergeCell ref="B66:C66"/>
    <mergeCell ref="B65:C65"/>
    <mergeCell ref="D38:D39"/>
    <mergeCell ref="B59:P59"/>
    <mergeCell ref="B46:C46"/>
    <mergeCell ref="B47:C47"/>
    <mergeCell ref="B61:C61"/>
    <mergeCell ref="B62:C62"/>
    <mergeCell ref="B60:C60"/>
    <mergeCell ref="D44:D45"/>
    <mergeCell ref="B45:C45"/>
    <mergeCell ref="B50:C50"/>
    <mergeCell ref="D50:D51"/>
    <mergeCell ref="B51:C51"/>
    <mergeCell ref="D23:D24"/>
    <mergeCell ref="D41:D42"/>
    <mergeCell ref="B23:C23"/>
    <mergeCell ref="B24:C24"/>
    <mergeCell ref="B41:C41"/>
    <mergeCell ref="B40:C40"/>
    <mergeCell ref="B38:C38"/>
    <mergeCell ref="B42:C42"/>
    <mergeCell ref="B39:C39"/>
    <mergeCell ref="B30:C30"/>
    <mergeCell ref="B29:C29"/>
    <mergeCell ref="B37:C37"/>
    <mergeCell ref="B32:C32"/>
    <mergeCell ref="B31:C31"/>
    <mergeCell ref="B33:C33"/>
    <mergeCell ref="B36:C36"/>
    <mergeCell ref="B6:C6"/>
    <mergeCell ref="B7:C7"/>
    <mergeCell ref="B2:P2"/>
    <mergeCell ref="B3:P3"/>
    <mergeCell ref="B4:P4"/>
    <mergeCell ref="B5:C5"/>
    <mergeCell ref="B21:C22"/>
    <mergeCell ref="B8:C8"/>
    <mergeCell ref="D29:D30"/>
    <mergeCell ref="D35:D36"/>
    <mergeCell ref="D32:D33"/>
    <mergeCell ref="D10:D11"/>
    <mergeCell ref="B9:C9"/>
    <mergeCell ref="B10:C10"/>
    <mergeCell ref="B11:C11"/>
    <mergeCell ref="B12:C12"/>
    <mergeCell ref="D13:D14"/>
    <mergeCell ref="D16:D17"/>
    <mergeCell ref="D19:D20"/>
    <mergeCell ref="D26:D27"/>
    <mergeCell ref="B25:C25"/>
    <mergeCell ref="B13:C13"/>
  </mergeCells>
  <phoneticPr fontId="22" type="noConversion"/>
  <pageMargins left="0.78740157480314954" right="0.59055118110236238" top="0.78740157480314954" bottom="1.0629921259842521" header="0" footer="0"/>
  <pageSetup paperSize="9" scale="64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INDICADOR DE PRODUÇÃO</vt:lpstr>
      <vt:lpstr>INDICADOR DE PRODUÇÃO (2)</vt:lpstr>
      <vt:lpstr>INDICADOR DE DESEMPENHO</vt:lpstr>
      <vt:lpstr>'INDICADOR DE DESEMPENHO'!Area_de_impressao</vt:lpstr>
      <vt:lpstr>'INDICADOR DE PRODUÇÃO'!Area_de_impressao</vt:lpstr>
      <vt:lpstr>'INDICADOR DE PRODUÇÃO (2)'!Area_de_impressao</vt:lpstr>
      <vt:lpstr>'INDICADOR DE DESEMPENHO'!Print_Titles</vt:lpstr>
      <vt:lpstr>'INDICADOR DE PRODUÇÃO'!Print_Titles</vt:lpstr>
      <vt:lpstr>'INDICADOR DE PRODUÇÃO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Setorial</cp:lastModifiedBy>
  <cp:revision>215</cp:revision>
  <cp:lastPrinted>2025-02-10T16:40:41Z</cp:lastPrinted>
  <dcterms:created xsi:type="dcterms:W3CDTF">2018-04-23T17:40:00Z</dcterms:created>
  <dcterms:modified xsi:type="dcterms:W3CDTF">2025-02-20T11:21:19Z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