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4.2 - SUPLAN\2.4.2.2 - SEPLAN\01. Prestação de Contas\01. Periódicos\01. Mensal\02. Portfólio COMFIC\2025\03. Março\"/>
    </mc:Choice>
  </mc:AlternateContent>
  <xr:revisionPtr revIDLastSave="0" documentId="13_ncr:1_{AFAE8842-1687-4F6E-8D90-128FBC2867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dução" sheetId="29" r:id="rId1"/>
    <sheet name="Indicadores de Desempenho" sheetId="30" r:id="rId2"/>
    <sheet name="Indicadores de Efetividade" sheetId="31" r:id="rId3"/>
    <sheet name="Indicadores e Metas de Qualidad" sheetId="1" state="hidden" r:id="rId4"/>
    <sheet name="TMP_UTIs Brasil" sheetId="2" state="hidden" r:id="rId5"/>
  </sheets>
  <externalReferences>
    <externalReference r:id="rId6"/>
  </externalReferences>
  <definedNames>
    <definedName name="_xlnm.Print_Area" localSheetId="1">'Indicadores de Desempenho'!$B$2:$D$77</definedName>
    <definedName name="_xlnm.Print_Area" localSheetId="2">'Indicadores de Efetividade'!$B$2:$D$111</definedName>
    <definedName name="_xlnm.Print_Area" localSheetId="0">Produção!$B$1:$D$144</definedName>
  </definedNames>
  <calcPr calcId="191029"/>
</workbook>
</file>

<file path=xl/calcChain.xml><?xml version="1.0" encoding="utf-8"?>
<calcChain xmlns="http://schemas.openxmlformats.org/spreadsheetml/2006/main">
  <c r="D95" i="31" l="1"/>
  <c r="D94" i="31"/>
  <c r="D93" i="31"/>
  <c r="D92" i="31"/>
  <c r="D88" i="31"/>
  <c r="D85" i="31"/>
  <c r="D61" i="31"/>
  <c r="D59" i="31"/>
  <c r="D58" i="31"/>
  <c r="D57" i="31"/>
  <c r="D43" i="31"/>
  <c r="D41" i="31"/>
  <c r="D39" i="31"/>
  <c r="D34" i="31"/>
  <c r="D33" i="31"/>
  <c r="D31" i="31"/>
  <c r="D29" i="31"/>
  <c r="D25" i="31"/>
  <c r="D16" i="31"/>
  <c r="D52" i="30"/>
  <c r="D46" i="30"/>
  <c r="D43" i="30"/>
  <c r="D40" i="30"/>
  <c r="D37" i="30"/>
  <c r="D34" i="30"/>
  <c r="D31" i="30"/>
  <c r="D28" i="30"/>
  <c r="D24" i="30"/>
  <c r="D22" i="30"/>
  <c r="D19" i="30"/>
  <c r="D17" i="30"/>
  <c r="D15" i="30"/>
  <c r="D14" i="30"/>
  <c r="D13" i="30"/>
  <c r="D18" i="30" s="1"/>
  <c r="D12" i="30"/>
  <c r="D11" i="30"/>
  <c r="D10" i="30"/>
  <c r="D91" i="31" l="1"/>
  <c r="D121" i="29"/>
  <c r="D122" i="29" s="1"/>
  <c r="D110" i="29"/>
  <c r="C38" i="29"/>
  <c r="D93" i="29"/>
  <c r="C93" i="29"/>
  <c r="C80" i="29"/>
  <c r="D80" i="29"/>
  <c r="D28" i="29" l="1"/>
  <c r="C19" i="29" l="1"/>
  <c r="C13" i="29"/>
  <c r="D67" i="29" l="1"/>
  <c r="D36" i="29" l="1"/>
  <c r="D38" i="29" s="1"/>
  <c r="D13" i="29"/>
  <c r="D19" i="29" l="1"/>
  <c r="D41" i="1" l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<sst xmlns="http://schemas.openxmlformats.org/spreadsheetml/2006/main" count="452" uniqueCount="304">
  <si>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</si>
  <si>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</si>
  <si>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</si>
  <si>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</si>
  <si>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</si>
  <si>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</si>
  <si>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</si>
  <si>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</si>
  <si>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</si>
  <si>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</si>
  <si>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</si>
  <si>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</si>
  <si>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</si>
  <si>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</si>
  <si>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</si>
  <si>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</si>
  <si>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</si>
  <si>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</si>
  <si>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</si>
  <si>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</si>
  <si>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</si>
  <si>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</si>
  <si>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</si>
  <si>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</si>
  <si>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</si>
  <si>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</si>
  <si>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</si>
  <si>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</si>
  <si>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</si>
  <si>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</si>
  <si>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</si>
  <si>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</si>
  <si>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</si>
  <si>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</si>
  <si>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</si>
  <si>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</si>
  <si>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</si>
  <si>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</si>
  <si>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</si>
  <si>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</si>
  <si>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</si>
  <si>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</si>
  <si>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</si>
  <si>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</si>
  <si>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</si>
  <si>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</si>
  <si>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</si>
  <si>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</si>
  <si>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</si>
  <si>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</si>
  <si>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</si>
  <si>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</si>
  <si>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</si>
  <si>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</si>
  <si>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</si>
  <si>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</si>
  <si>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</si>
  <si>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</si>
  <si>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</si>
  <si>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</si>
  <si>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</si>
  <si>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</si>
  <si>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</si>
  <si>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</si>
  <si>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</si>
  <si>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</si>
  <si>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</si>
  <si>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</si>
  <si>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</si>
  <si>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</si>
  <si>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</si>
  <si>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</si>
  <si>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</si>
  <si>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</si>
  <si>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</si>
  <si>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</si>
  <si>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</si>
  <si>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</si>
  <si>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</si>
  <si>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</si>
  <si>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</si>
  <si>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</si>
  <si>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</si>
  <si>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</si>
  <si>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</si>
  <si>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</si>
  <si>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</si>
  <si>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</si>
  <si>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</si>
  <si>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</si>
  <si>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</si>
  <si>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</si>
  <si>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</si>
  <si>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</si>
  <si>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</si>
  <si>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</si>
  <si>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</si>
  <si>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</si>
  <si>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</si>
  <si>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</si>
  <si>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</si>
  <si>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</si>
  <si>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</si>
  <si>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</si>
  <si>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</si>
  <si>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</si>
  <si>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</si>
  <si>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Nutricionista</t>
  </si>
  <si>
    <t>Clínica Pediátrica</t>
  </si>
  <si>
    <t>Clínica Pediátrica Crônica</t>
  </si>
  <si>
    <t xml:space="preserve"> Clínica Cirúrgica Pediátrica</t>
  </si>
  <si>
    <t xml:space="preserve">Clínica Cirúrgicas CERFIS </t>
  </si>
  <si>
    <t xml:space="preserve"> Cirurgias Eletivas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</si>
  <si>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</si>
  <si>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</si>
  <si>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</si>
  <si>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</si>
  <si>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</si>
  <si>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</si>
  <si>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</si>
  <si>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</si>
  <si>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</si>
  <si>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</si>
  <si>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</si>
  <si>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</si>
  <si>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</si>
  <si>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</si>
  <si>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</si>
  <si>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</si>
  <si>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Acolhimento, Avaliação e Classificação de Risco </t>
  </si>
  <si>
    <t>AACR</t>
  </si>
  <si>
    <t xml:space="preserve">EXAMES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</si>
  <si>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</si>
  <si>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</si>
  <si>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</si>
  <si>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</si>
  <si>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</si>
  <si>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</si>
  <si>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</si>
  <si>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</si>
  <si>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</si>
  <si>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</si>
  <si>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</si>
  <si>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</si>
  <si>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</si>
  <si>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</si>
  <si>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</si>
  <si>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</si>
  <si>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</si>
  <si>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Nº de cirurgias programadas suspensas</t>
  </si>
  <si>
    <t>Nº de cirurgias programadas (mapa cirúrgico)</t>
  </si>
  <si>
    <t>Nº de exames de imagem entregues em até 10 dias</t>
  </si>
  <si>
    <t>Informações</t>
  </si>
  <si>
    <t>Total de Óbitos/Mês</t>
  </si>
  <si>
    <t>Taxa de Mortalidade global</t>
  </si>
  <si>
    <t>Total de Óbitos (Tempo de Permânencia &gt;24 horas)</t>
  </si>
  <si>
    <t>Taxa de Mortalidade Institucional (óbitos &gt;24 horas)</t>
  </si>
  <si>
    <t>Número total de Funcionários (Todos os vínculos)</t>
  </si>
  <si>
    <t>Número total de Médicos (Todos os vínculos)</t>
  </si>
  <si>
    <t>Número total de Médicos especialistas</t>
  </si>
  <si>
    <t>Relação Enfermagem/Leito</t>
  </si>
  <si>
    <t>Turnover (%)</t>
  </si>
  <si>
    <t>Profissão</t>
  </si>
  <si>
    <t>Celetista</t>
  </si>
  <si>
    <t>Estatutário</t>
  </si>
  <si>
    <t>Enfermeiro</t>
  </si>
  <si>
    <t>Técnico de Enfermagem</t>
  </si>
  <si>
    <t>Médicos</t>
  </si>
  <si>
    <t>Fisioterapeuta</t>
  </si>
  <si>
    <t>Psicólogo</t>
  </si>
  <si>
    <t>Farmacêutico</t>
  </si>
  <si>
    <t>Biomédico</t>
  </si>
  <si>
    <t>HECAD</t>
  </si>
  <si>
    <t>TAXA DE OCUPAÇÃO</t>
  </si>
  <si>
    <t>INDICADOR HOSPITALAR DE EFETIVIDADE (%)</t>
  </si>
  <si>
    <t>TEMPO MÉDIO DE PERMANÊNCIA (DIAS) POR CLÍNICA</t>
  </si>
  <si>
    <t>Nº DE FUNCIONÁRIOS E LEITOS OPERACIONAIS</t>
  </si>
  <si>
    <t>INDICADORES DE GESTÃO DE RECURSOS HUMANOS</t>
  </si>
  <si>
    <t>INDICADOR DE GESTÃO AMBULATORIAL (%)</t>
  </si>
  <si>
    <t>TAXA DE ABSENTEÍSMO</t>
  </si>
  <si>
    <t>Taxa de Perda Primária em consulta médica (%)</t>
  </si>
  <si>
    <t>Total de Primeira Consulta disponibilizadas para a rede e/ou interna</t>
  </si>
  <si>
    <t>Total de primeiras Consultas agendadas no ambulatório</t>
  </si>
  <si>
    <t>Taxa de Perda Primária em consulta NÃO médica (%)</t>
  </si>
  <si>
    <t>Total de Consultas não realizadas</t>
  </si>
  <si>
    <t>Total de Consultas Agendadas</t>
  </si>
  <si>
    <t>Taxa de absenteísmo de Consultas NÃO médicas (%)</t>
  </si>
  <si>
    <t>Taxa de absenteísmo de Consultas médicas (%)</t>
  </si>
  <si>
    <t>Dermatologia</t>
  </si>
  <si>
    <t>* N/A - Não se aplica (Não há colaborador nesta função)</t>
  </si>
  <si>
    <t>Taxa de Mortalidade Operatória (Óbito em até 07 dias do pós-operatório)</t>
  </si>
  <si>
    <t>UTI Pediátrica</t>
  </si>
  <si>
    <t>Taxa de Cirurgia de Urgência</t>
  </si>
  <si>
    <t>Relação Enfermeiro(a)/Leito</t>
  </si>
  <si>
    <t>Relação Funcionário(a)/Leito</t>
  </si>
  <si>
    <t>% de Médicos(as) especialistas</t>
  </si>
  <si>
    <t>Número Leito Operacional</t>
  </si>
  <si>
    <t>-</t>
  </si>
  <si>
    <t>TAXA DE ABSENTEÍSMO GLOBAL DO HECAD</t>
  </si>
  <si>
    <t>Cardiologia Clínica</t>
  </si>
  <si>
    <t>Número de Enfermeiro (Todos os vínculos)</t>
  </si>
  <si>
    <t>Cirurgia Plástica</t>
  </si>
  <si>
    <t>Ginecologia (infantil-puberal)</t>
  </si>
  <si>
    <t>Total de exames de imagem realizados no período mutiplicado (exames externos)</t>
  </si>
  <si>
    <t>Meta/Mensal</t>
  </si>
  <si>
    <t>*Em Apuração</t>
  </si>
  <si>
    <t>DIVINO RONNY REZENDE JÚNIOR</t>
  </si>
  <si>
    <t>Diretor Geral</t>
  </si>
  <si>
    <t>Número de Funcionários de enfermagem (Todos os vínculos)</t>
  </si>
  <si>
    <t>Administrativo</t>
  </si>
  <si>
    <t xml:space="preserve">Cirurgia Eletiva Hospitalar de Alto Giro </t>
  </si>
  <si>
    <t>Cirurgia Eletiva Hospitalar de Média ou Alta Complexidade</t>
  </si>
  <si>
    <t>Ecocardiograma Transtorácico</t>
  </si>
  <si>
    <t>Análises Clínicas</t>
  </si>
  <si>
    <t>Ecodoppler</t>
  </si>
  <si>
    <t>Radiografia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</si>
  <si>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</si>
  <si>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</si>
  <si>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</si>
  <si>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</si>
  <si>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</si>
  <si>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</si>
  <si>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</si>
  <si>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</si>
  <si>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</si>
  <si>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</si>
  <si>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</si>
  <si>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</si>
  <si>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</si>
  <si>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</si>
  <si>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&lt; 50%</t>
  </si>
  <si>
    <t>Número de cirurgias eletivas em lista de espera e encaminhado para unidade</t>
  </si>
  <si>
    <t>&lt; 25%</t>
  </si>
  <si>
    <t>Nº de casos de DAEI digitadas em tempo oportuno - até 7 dias</t>
  </si>
  <si>
    <t>Nº de casos de DAEI digitadas (no período/mês)</t>
  </si>
  <si>
    <t>≥ 80%</t>
  </si>
  <si>
    <t>Nº de casos de DAEI investigadas em tempo oportuno - até 48 horas da data da notificação</t>
  </si>
  <si>
    <t>Nº de casos de DAEI notificadas (no período/mês)</t>
  </si>
  <si>
    <t>Número total de itens contados em conformidade</t>
  </si>
  <si>
    <t>Número total de itens padronizados cadastrados no sistema</t>
  </si>
  <si>
    <t>≤ 2%</t>
  </si>
  <si>
    <t>Valor financeiro da perda de medicamentos padronizados por validade expirada (R$)</t>
  </si>
  <si>
    <t>valor financeiro de medicamentos inventariado no período (R$)</t>
  </si>
  <si>
    <t>Número absoluto de intervenções registradas</t>
  </si>
  <si>
    <t>Número de intervenções aceitas</t>
  </si>
  <si>
    <t xml:space="preserve">Número de cirurgias realizadas com TMAT expirado </t>
  </si>
  <si>
    <t>Procedimentos Cirúrgicos Ambulatoriais</t>
  </si>
  <si>
    <t xml:space="preserve">7. Percentual de Suspensão de Cirurgias Programadas por Condições Operacionais </t>
  </si>
  <si>
    <t>Técnico em Nutrição</t>
  </si>
  <si>
    <t>Lactarista</t>
  </si>
  <si>
    <t>Porteiro</t>
  </si>
  <si>
    <t>Cirurgião Dentista</t>
  </si>
  <si>
    <t>Cirurgias Eletivas</t>
  </si>
  <si>
    <t>Hospital Estadual da Criança e do Adolescente (HECAD)</t>
  </si>
  <si>
    <t>Cirurgias Eletivas (Especialidades)</t>
  </si>
  <si>
    <t>CERFIS</t>
  </si>
  <si>
    <t>Cirurgia Geral Pediátrica</t>
  </si>
  <si>
    <t>Ortopedia</t>
  </si>
  <si>
    <t xml:space="preserve"> Cirurgias Eletivas (Especialidades)</t>
  </si>
  <si>
    <t>NTMC</t>
  </si>
  <si>
    <t>Serviços de Apoio Diagnóstico e Terapêutico (INTERNO)</t>
  </si>
  <si>
    <t>SADT Interno</t>
  </si>
  <si>
    <t>Serviços de Apoio Diagnóstico e Terapêutico -  Externo (Realizado)</t>
  </si>
  <si>
    <t>Serviços de Apoio Diagnóstico e Terapêutico -  Externo (Ofertado)</t>
  </si>
  <si>
    <t>01. Percentual de cirurgias eletivas realizadas com TMAT (Tempo máximo aceitável para tratamento) expirado (↓) para o primeiro ano</t>
  </si>
  <si>
    <t>02. Percentual de cirurgias eletivas realizadas com TMAT (Tempo máximo aceitável para tratamento) expirado (↓) para o segundo ano</t>
  </si>
  <si>
    <t>Indicadores para Acompanhamento</t>
  </si>
  <si>
    <t>Indicadores de Produção 2025 - 1° Termo Aditivo ao Contrato  de Gestão 20/2023</t>
  </si>
  <si>
    <t>4. Taxa de Readmissão Hospitalar (em até 29 dias)</t>
  </si>
  <si>
    <t xml:space="preserve">5. Taxa de Readmissão em UTI (48 horas) </t>
  </si>
  <si>
    <t>9. Percentual de Casos de Doenças/Agravos/Eventos de Notificação Compulsório Imediata (DAEI) Digitadas Oportunamente - até 7 dias</t>
  </si>
  <si>
    <t>10. Percentual de Casos de Doenças/Agravos/Eventos de Notificação Compulsório Imediata (DAEI) Investigadas Oportunamente -até 48 horas da data da notificação</t>
  </si>
  <si>
    <t>11. Taxa de acurácia do estoque</t>
  </si>
  <si>
    <t>12. Taxa de perda financeira por vencimento de medicamentos</t>
  </si>
  <si>
    <t>13. Taxa de aceitabilidade das intervenções farmacêuticas</t>
  </si>
  <si>
    <t>Indicadores de Desempenho 2025 - 1° Termo Aditivo ao Contrato  de Gestão 20/2023</t>
  </si>
  <si>
    <t>Indicadores de Efetividade 2025 - 1° Termo Aditivo ao Contrato  de Gestão 20/2023</t>
  </si>
  <si>
    <t xml:space="preserve">Saídas Hospitalares </t>
  </si>
  <si>
    <t>Internações</t>
  </si>
  <si>
    <t>Produção do mês</t>
  </si>
  <si>
    <t>Atendimentos Ambulatoriais</t>
  </si>
  <si>
    <t xml:space="preserve">Procedimentos </t>
  </si>
  <si>
    <t>Discriminação dos Atendimentos Ambulatoriais</t>
  </si>
  <si>
    <t>Consultas Médicas na Atenção Especializada</t>
  </si>
  <si>
    <t>Cirurgia Plástica - CERFIS (inclusa no 1º TA)</t>
  </si>
  <si>
    <t>Hebiatria (inclusa no 1º TA)</t>
  </si>
  <si>
    <t>Pediatria (inclusa no 1° TA)</t>
  </si>
  <si>
    <t>Vascular (inclusa no 1º TA)</t>
  </si>
  <si>
    <t>Cirurgias de Urgência e Emergência</t>
  </si>
  <si>
    <t>Eletroencefalograma com e sem foto estimulo</t>
  </si>
  <si>
    <t>Anatomia patologica</t>
  </si>
  <si>
    <t>Eletrocardiograma</t>
  </si>
  <si>
    <t xml:space="preserve">Eletroencefalograma </t>
  </si>
  <si>
    <t>EXAMES (ofertados para regulação)</t>
  </si>
  <si>
    <t>Tomografia Computadorizada com e sem contraste</t>
  </si>
  <si>
    <t>NPMC</t>
  </si>
  <si>
    <t>INDICADOR SERÁ ENVIADO A PARTIR DE SETEMBRO/25</t>
  </si>
  <si>
    <t>ÍNDICE DE INTERVALO DE SUBSTITUIÇÃO POR CLÍNICA (HORAS)</t>
  </si>
  <si>
    <t>O indicador deverá ser informado pela PARCEIRA PRIVADA, separadamente, para efeitio de acompanhamento.</t>
  </si>
  <si>
    <t>MARÇO/2025</t>
  </si>
  <si>
    <t>Março/2025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</si>
  <si>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Fevereiro/2025:</t>
    </r>
  </si>
  <si>
    <t>***O indicador referente à competência do mês de Março/25 será apresentado no mês subsequente devido as informações ainda estarem em apuração.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</si>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</sst>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[$-416]mmm/yy"/>
    <numFmt numFmtId="167" formatCode="0.0"/>
    <numFmt numFmtId="168" formatCode="[$-F400]h:mm:ss\ AM/PM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2"/>
      <color rgb="FF000000"/>
      <name val="Arial"/>
      <family val="2"/>
      <charset val="1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sz val="11"/>
      <name val="Calibri"/>
      <family val="2"/>
    </font>
    <font>
      <b/>
      <sz val="10"/>
      <color rgb="FFFFFF00"/>
      <name val="Calibri"/>
      <family val="2"/>
    </font>
    <font>
      <sz val="12"/>
      <color rgb="FFFFFF00"/>
      <name val="Arial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1"/>
      <name val="Calibri"/>
      <family val="2"/>
    </font>
    <font>
      <b/>
      <sz val="10"/>
      <color indexed="64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257967"/>
        <bgColor indexed="64"/>
      </patternFill>
    </fill>
    <fill>
      <patternFill patternType="solid">
        <fgColor rgb="FFFFFFFF"/>
        <b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36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0" xfId="5" applyFont="1"/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30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30" fillId="0" borderId="0" xfId="5" applyFont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10" fontId="24" fillId="0" borderId="0" xfId="2" applyNumberFormat="1" applyFont="1"/>
    <xf numFmtId="0" fontId="14" fillId="0" borderId="1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168" fontId="24" fillId="0" borderId="0" xfId="5" applyNumberFormat="1" applyFont="1"/>
    <xf numFmtId="167" fontId="24" fillId="0" borderId="0" xfId="5" applyNumberFormat="1" applyFont="1"/>
    <xf numFmtId="2" fontId="16" fillId="0" borderId="0" xfId="5" applyNumberFormat="1"/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2" fontId="24" fillId="0" borderId="0" xfId="5" applyNumberFormat="1" applyFont="1"/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6" fillId="24" borderId="0" xfId="5" applyNumberFormat="1" applyFill="1"/>
    <xf numFmtId="167" fontId="16" fillId="0" borderId="0" xfId="5" applyNumberFormat="1"/>
    <xf numFmtId="0" fontId="39" fillId="0" borderId="1" xfId="5" applyFont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167" fontId="14" fillId="0" borderId="0" xfId="2" applyNumberFormat="1" applyFont="1" applyFill="1" applyBorder="1" applyAlignment="1">
      <alignment horizontal="center" vertical="center" wrapText="1"/>
    </xf>
    <xf numFmtId="167" fontId="38" fillId="0" borderId="0" xfId="5" applyNumberFormat="1" applyFont="1"/>
    <xf numFmtId="9" fontId="16" fillId="0" borderId="0" xfId="2" applyFont="1" applyFill="1" applyBorder="1"/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24" fillId="0" borderId="0" xfId="5" applyFont="1" applyAlignment="1">
      <alignment horizontal="center"/>
    </xf>
    <xf numFmtId="2" fontId="16" fillId="0" borderId="0" xfId="5" applyNumberFormat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9" fontId="33" fillId="3" borderId="1" xfId="5" applyNumberFormat="1" applyFont="1" applyFill="1" applyBorder="1" applyAlignment="1">
      <alignment horizontal="center" vertical="center"/>
    </xf>
    <xf numFmtId="10" fontId="32" fillId="3" borderId="1" xfId="5" applyNumberFormat="1" applyFont="1" applyFill="1" applyBorder="1" applyAlignment="1">
      <alignment horizontal="center" vertical="center" wrapText="1"/>
    </xf>
    <xf numFmtId="2" fontId="17" fillId="3" borderId="1" xfId="5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40" fillId="0" borderId="0" xfId="5" applyFont="1" applyAlignment="1">
      <alignment vertical="center"/>
    </xf>
    <xf numFmtId="0" fontId="40" fillId="0" borderId="0" xfId="5" applyFont="1" applyAlignment="1">
      <alignment horizontal="center" vertical="center"/>
    </xf>
    <xf numFmtId="0" fontId="43" fillId="25" borderId="5" xfId="5" applyFont="1" applyFill="1" applyBorder="1"/>
    <xf numFmtId="0" fontId="43" fillId="25" borderId="6" xfId="5" applyFont="1" applyFill="1" applyBorder="1"/>
    <xf numFmtId="0" fontId="16" fillId="0" borderId="32" xfId="5" applyBorder="1"/>
    <xf numFmtId="0" fontId="43" fillId="25" borderId="7" xfId="5" applyFont="1" applyFill="1" applyBorder="1"/>
    <xf numFmtId="0" fontId="43" fillId="25" borderId="0" xfId="5" applyFont="1" applyFill="1"/>
    <xf numFmtId="0" fontId="16" fillId="0" borderId="33" xfId="5" applyBorder="1"/>
    <xf numFmtId="0" fontId="43" fillId="25" borderId="8" xfId="5" applyFont="1" applyFill="1" applyBorder="1"/>
    <xf numFmtId="0" fontId="43" fillId="25" borderId="9" xfId="5" applyFont="1" applyFill="1" applyBorder="1"/>
    <xf numFmtId="0" fontId="24" fillId="0" borderId="34" xfId="5" applyFont="1" applyBorder="1"/>
    <xf numFmtId="0" fontId="24" fillId="25" borderId="0" xfId="5" applyFont="1" applyFill="1"/>
    <xf numFmtId="0" fontId="16" fillId="25" borderId="0" xfId="5" applyFill="1"/>
    <xf numFmtId="0" fontId="41" fillId="0" borderId="0" xfId="0" applyFont="1" applyAlignment="1">
      <alignment vertical="center"/>
    </xf>
    <xf numFmtId="0" fontId="31" fillId="0" borderId="0" xfId="5" applyFont="1" applyAlignment="1">
      <alignment horizontal="right"/>
    </xf>
    <xf numFmtId="49" fontId="30" fillId="21" borderId="1" xfId="5" applyNumberFormat="1" applyFont="1" applyFill="1" applyBorder="1" applyAlignment="1">
      <alignment horizontal="center" vertical="center" wrapText="1"/>
    </xf>
    <xf numFmtId="0" fontId="40" fillId="0" borderId="0" xfId="5" applyFont="1"/>
    <xf numFmtId="1" fontId="40" fillId="24" borderId="0" xfId="5" applyNumberFormat="1" applyFont="1" applyFill="1"/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7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center" wrapText="1"/>
    </xf>
    <xf numFmtId="0" fontId="45" fillId="0" borderId="0" xfId="5" applyFont="1" applyAlignment="1">
      <alignment horizontal="left" vertical="center"/>
    </xf>
    <xf numFmtId="0" fontId="40" fillId="0" borderId="0" xfId="5" applyFont="1" applyAlignment="1">
      <alignment horizontal="left"/>
    </xf>
    <xf numFmtId="43" fontId="46" fillId="0" borderId="0" xfId="6" applyFont="1" applyBorder="1" applyAlignment="1">
      <alignment vertical="center"/>
    </xf>
    <xf numFmtId="0" fontId="32" fillId="3" borderId="0" xfId="5" applyFont="1" applyFill="1" applyAlignment="1">
      <alignment horizontal="center" vertical="center" wrapText="1"/>
    </xf>
    <xf numFmtId="49" fontId="33" fillId="3" borderId="0" xfId="5" applyNumberFormat="1" applyFont="1" applyFill="1" applyAlignment="1">
      <alignment horizontal="center" vertical="center"/>
    </xf>
    <xf numFmtId="10" fontId="15" fillId="0" borderId="0" xfId="2" applyNumberFormat="1" applyFont="1" applyFill="1" applyBorder="1" applyAlignment="1">
      <alignment horizontal="center" vertical="center" wrapText="1"/>
    </xf>
    <xf numFmtId="10" fontId="15" fillId="0" borderId="0" xfId="5" applyNumberFormat="1" applyFont="1" applyAlignment="1">
      <alignment horizontal="center" vertical="center" wrapText="1"/>
    </xf>
    <xf numFmtId="10" fontId="32" fillId="3" borderId="7" xfId="5" applyNumberFormat="1" applyFont="1" applyFill="1" applyBorder="1" applyAlignment="1">
      <alignment horizontal="center" vertical="center" wrapText="1"/>
    </xf>
    <xf numFmtId="0" fontId="33" fillId="3" borderId="0" xfId="5" applyFont="1" applyFill="1" applyAlignment="1">
      <alignment horizontal="center" vertical="center" wrapText="1"/>
    </xf>
    <xf numFmtId="167" fontId="15" fillId="0" borderId="0" xfId="5" applyNumberFormat="1" applyFont="1" applyAlignment="1">
      <alignment horizontal="center" vertical="center" wrapText="1"/>
    </xf>
    <xf numFmtId="167" fontId="33" fillId="3" borderId="0" xfId="5" applyNumberFormat="1" applyFont="1" applyFill="1" applyAlignment="1">
      <alignment horizontal="center" vertical="center" wrapText="1"/>
    </xf>
    <xf numFmtId="3" fontId="33" fillId="3" borderId="0" xfId="5" applyNumberFormat="1" applyFont="1" applyFill="1" applyAlignment="1">
      <alignment horizontal="center" vertical="center"/>
    </xf>
    <xf numFmtId="2" fontId="18" fillId="0" borderId="0" xfId="2" applyNumberFormat="1" applyFont="1" applyFill="1" applyBorder="1" applyAlignment="1">
      <alignment horizontal="center" vertical="center" wrapText="1"/>
    </xf>
    <xf numFmtId="2" fontId="17" fillId="3" borderId="0" xfId="5" applyNumberFormat="1" applyFont="1" applyFill="1" applyAlignment="1">
      <alignment horizontal="center" vertical="center"/>
    </xf>
    <xf numFmtId="10" fontId="15" fillId="0" borderId="0" xfId="2" applyNumberFormat="1" applyFont="1" applyFill="1" applyBorder="1" applyAlignment="1">
      <alignment horizontal="center" vertical="center"/>
    </xf>
    <xf numFmtId="1" fontId="15" fillId="0" borderId="0" xfId="5" applyNumberFormat="1" applyFont="1" applyAlignment="1" applyProtection="1">
      <alignment horizontal="center" vertical="center"/>
      <protection locked="0"/>
    </xf>
    <xf numFmtId="1" fontId="33" fillId="22" borderId="0" xfId="5" applyNumberFormat="1" applyFont="1" applyFill="1" applyAlignment="1">
      <alignment horizontal="center" vertical="center"/>
    </xf>
    <xf numFmtId="0" fontId="17" fillId="3" borderId="0" xfId="5" applyFont="1" applyFill="1" applyAlignment="1">
      <alignment horizontal="center" vertical="center" wrapText="1"/>
    </xf>
    <xf numFmtId="2" fontId="15" fillId="0" borderId="0" xfId="2" applyNumberFormat="1" applyFont="1" applyFill="1" applyBorder="1" applyAlignment="1">
      <alignment horizontal="center" vertical="center"/>
    </xf>
    <xf numFmtId="10" fontId="14" fillId="26" borderId="0" xfId="2" applyNumberFormat="1" applyFont="1" applyFill="1" applyBorder="1" applyAlignment="1">
      <alignment horizontal="center" vertical="center"/>
    </xf>
    <xf numFmtId="10" fontId="32" fillId="3" borderId="0" xfId="5" applyNumberFormat="1" applyFont="1" applyFill="1" applyAlignment="1">
      <alignment horizontal="center" vertical="center" wrapText="1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48" fillId="0" borderId="0" xfId="5" applyFont="1" applyAlignment="1">
      <alignment vertical="center"/>
    </xf>
    <xf numFmtId="0" fontId="44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3" fontId="43" fillId="0" borderId="0" xfId="5" applyNumberFormat="1" applyFont="1" applyAlignment="1">
      <alignment horizontal="left"/>
    </xf>
    <xf numFmtId="0" fontId="47" fillId="24" borderId="0" xfId="5" applyFont="1" applyFill="1" applyAlignment="1">
      <alignment horizontal="center"/>
    </xf>
    <xf numFmtId="0" fontId="47" fillId="25" borderId="0" xfId="5" applyFont="1" applyFill="1" applyAlignment="1">
      <alignment horizontal="center"/>
    </xf>
    <xf numFmtId="0" fontId="47" fillId="0" borderId="0" xfId="5" applyFont="1" applyAlignment="1">
      <alignment horizontal="center"/>
    </xf>
    <xf numFmtId="0" fontId="47" fillId="0" borderId="0" xfId="5" applyFont="1"/>
    <xf numFmtId="167" fontId="47" fillId="0" borderId="0" xfId="5" applyNumberFormat="1" applyFont="1"/>
    <xf numFmtId="2" fontId="33" fillId="3" borderId="1" xfId="5" applyNumberFormat="1" applyFont="1" applyFill="1" applyBorder="1" applyAlignment="1">
      <alignment horizontal="center" vertical="center" wrapText="1"/>
    </xf>
    <xf numFmtId="2" fontId="49" fillId="0" borderId="0" xfId="2" applyNumberFormat="1" applyFont="1" applyFill="1" applyBorder="1" applyAlignment="1">
      <alignment horizontal="center" vertical="center" wrapText="1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50" fillId="0" borderId="0" xfId="5" applyFont="1" applyAlignment="1">
      <alignment horizontal="left" vertical="center" wrapText="1"/>
    </xf>
    <xf numFmtId="3" fontId="16" fillId="0" borderId="0" xfId="5" applyNumberFormat="1"/>
    <xf numFmtId="3" fontId="39" fillId="22" borderId="1" xfId="0" applyNumberFormat="1" applyFont="1" applyFill="1" applyBorder="1" applyAlignment="1">
      <alignment horizontal="center" vertical="center" wrapText="1"/>
    </xf>
    <xf numFmtId="0" fontId="51" fillId="0" borderId="1" xfId="5" applyFont="1" applyBorder="1" applyAlignment="1">
      <alignment horizontal="center" vertical="center" wrapText="1"/>
    </xf>
    <xf numFmtId="0" fontId="52" fillId="27" borderId="1" xfId="5" applyFont="1" applyFill="1" applyBorder="1" applyAlignment="1">
      <alignment horizontal="center" vertical="center" wrapText="1"/>
    </xf>
    <xf numFmtId="3" fontId="51" fillId="0" borderId="1" xfId="5" applyNumberFormat="1" applyFont="1" applyBorder="1" applyAlignment="1">
      <alignment horizontal="center" vertical="center" wrapText="1"/>
    </xf>
    <xf numFmtId="3" fontId="52" fillId="27" borderId="1" xfId="5" applyNumberFormat="1" applyFont="1" applyFill="1" applyBorder="1" applyAlignment="1">
      <alignment horizontal="center" vertical="center" wrapText="1"/>
    </xf>
    <xf numFmtId="10" fontId="34" fillId="0" borderId="1" xfId="2" applyNumberFormat="1" applyFont="1" applyFill="1" applyBorder="1" applyAlignment="1">
      <alignment horizontal="center" vertical="center" wrapText="1"/>
    </xf>
    <xf numFmtId="2" fontId="25" fillId="0" borderId="1" xfId="2" applyNumberFormat="1" applyFont="1" applyFill="1" applyBorder="1" applyAlignment="1">
      <alignment horizontal="center" vertical="center" wrapText="1"/>
    </xf>
    <xf numFmtId="0" fontId="44" fillId="0" borderId="0" xfId="5" applyFont="1" applyAlignment="1">
      <alignment horizontal="center" vertical="center"/>
    </xf>
    <xf numFmtId="0" fontId="54" fillId="0" borderId="0" xfId="5" applyFont="1" applyAlignment="1">
      <alignment horizontal="left" vertical="center" wrapText="1"/>
    </xf>
    <xf numFmtId="10" fontId="43" fillId="0" borderId="0" xfId="2" applyNumberFormat="1" applyFont="1" applyAlignment="1">
      <alignment horizontal="center"/>
    </xf>
    <xf numFmtId="0" fontId="43" fillId="0" borderId="0" xfId="5" applyFont="1" applyAlignment="1">
      <alignment horizontal="center"/>
    </xf>
    <xf numFmtId="10" fontId="28" fillId="3" borderId="30" xfId="0" applyNumberFormat="1" applyFont="1" applyFill="1" applyBorder="1" applyAlignment="1" applyProtection="1">
      <alignment horizontal="center" vertical="center"/>
      <protection locked="0"/>
    </xf>
    <xf numFmtId="0" fontId="42" fillId="20" borderId="0" xfId="5" applyFont="1" applyFill="1" applyAlignment="1">
      <alignment vertical="center"/>
    </xf>
    <xf numFmtId="0" fontId="44" fillId="0" borderId="0" xfId="5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4" fillId="0" borderId="0" xfId="5" applyFont="1" applyAlignment="1">
      <alignment horizontal="left" vertical="center"/>
    </xf>
    <xf numFmtId="0" fontId="42" fillId="0" borderId="7" xfId="5" applyFont="1" applyBorder="1" applyAlignment="1">
      <alignment vertical="center"/>
    </xf>
    <xf numFmtId="0" fontId="42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56" fillId="0" borderId="0" xfId="0" applyFont="1"/>
    <xf numFmtId="0" fontId="27" fillId="0" borderId="1" xfId="5" applyFont="1" applyBorder="1" applyAlignment="1">
      <alignment horizontal="right" vertical="center"/>
    </xf>
    <xf numFmtId="0" fontId="50" fillId="0" borderId="0" xfId="5" applyFont="1" applyAlignment="1">
      <alignment horizontal="left" vertical="center"/>
    </xf>
    <xf numFmtId="0" fontId="40" fillId="0" borderId="0" xfId="5" applyFont="1" applyAlignment="1">
      <alignment horizontal="center"/>
    </xf>
    <xf numFmtId="0" fontId="40" fillId="25" borderId="0" xfId="5" applyFont="1" applyFill="1" applyAlignment="1">
      <alignment horizontal="center"/>
    </xf>
    <xf numFmtId="1" fontId="29" fillId="0" borderId="0" xfId="5" applyNumberFormat="1" applyFont="1" applyAlignment="1">
      <alignment horizontal="center" wrapText="1"/>
    </xf>
    <xf numFmtId="0" fontId="57" fillId="0" borderId="0" xfId="5" applyFont="1" applyAlignment="1">
      <alignment horizontal="center"/>
    </xf>
    <xf numFmtId="2" fontId="57" fillId="0" borderId="0" xfId="5" applyNumberFormat="1" applyFont="1" applyAlignment="1">
      <alignment horizontal="center"/>
    </xf>
    <xf numFmtId="0" fontId="7" fillId="0" borderId="0" xfId="5" applyFont="1" applyAlignment="1">
      <alignment horizontal="left" vertical="center" wrapText="1"/>
    </xf>
    <xf numFmtId="0" fontId="36" fillId="0" borderId="1" xfId="5" applyFont="1" applyBorder="1" applyAlignment="1" applyProtection="1">
      <alignment horizontal="center" vertical="center" wrapText="1"/>
      <protection locked="0"/>
    </xf>
    <xf numFmtId="0" fontId="53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10" fontId="34" fillId="0" borderId="1" xfId="5" applyNumberFormat="1" applyFont="1" applyBorder="1" applyAlignment="1">
      <alignment horizontal="center" vertical="center" wrapText="1"/>
    </xf>
    <xf numFmtId="2" fontId="34" fillId="0" borderId="1" xfId="5" applyNumberFormat="1" applyFont="1" applyBorder="1" applyAlignment="1">
      <alignment horizontal="center" vertical="center" wrapText="1"/>
    </xf>
    <xf numFmtId="0" fontId="55" fillId="0" borderId="0" xfId="5" applyFont="1" applyAlignment="1">
      <alignment horizontal="left" vertical="center"/>
    </xf>
    <xf numFmtId="0" fontId="17" fillId="0" borderId="1" xfId="5" applyFont="1" applyBorder="1" applyAlignment="1">
      <alignment horizontal="justify" vertical="center" wrapText="1"/>
    </xf>
    <xf numFmtId="0" fontId="27" fillId="0" borderId="1" xfId="5" applyFont="1" applyBorder="1" applyAlignment="1">
      <alignment horizontal="justify" vertical="center" wrapText="1"/>
    </xf>
    <xf numFmtId="0" fontId="18" fillId="0" borderId="1" xfId="5" applyFont="1" applyBorder="1" applyAlignment="1">
      <alignment horizontal="justify" vertical="center" wrapText="1"/>
    </xf>
    <xf numFmtId="3" fontId="36" fillId="0" borderId="1" xfId="5" applyNumberFormat="1" applyFont="1" applyBorder="1" applyAlignment="1" applyProtection="1">
      <alignment horizontal="center" vertical="center" wrapText="1"/>
      <protection locked="0"/>
    </xf>
    <xf numFmtId="3" fontId="15" fillId="0" borderId="0" xfId="5" applyNumberFormat="1" applyFont="1" applyAlignment="1">
      <alignment vertical="center" wrapText="1"/>
    </xf>
    <xf numFmtId="2" fontId="28" fillId="0" borderId="1" xfId="2" applyNumberFormat="1" applyFont="1" applyFill="1" applyBorder="1" applyAlignment="1">
      <alignment horizontal="center" vertical="center" wrapText="1"/>
    </xf>
    <xf numFmtId="0" fontId="34" fillId="0" borderId="1" xfId="5" applyFont="1" applyBorder="1" applyAlignment="1">
      <alignment horizontal="center" vertical="center" wrapText="1"/>
    </xf>
    <xf numFmtId="3" fontId="15" fillId="0" borderId="1" xfId="5" applyNumberFormat="1" applyFont="1" applyBorder="1" applyAlignment="1">
      <alignment horizontal="center" vertical="center" wrapText="1"/>
    </xf>
    <xf numFmtId="0" fontId="51" fillId="0" borderId="0" xfId="5" applyFont="1" applyAlignment="1">
      <alignment horizontal="center" vertical="center" wrapText="1"/>
    </xf>
    <xf numFmtId="3" fontId="18" fillId="0" borderId="0" xfId="5" applyNumberFormat="1" applyFont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0" fontId="52" fillId="0" borderId="9" xfId="5" applyFont="1" applyBorder="1" applyAlignment="1">
      <alignment horizontal="center" vertical="center" wrapText="1"/>
    </xf>
    <xf numFmtId="0" fontId="16" fillId="0" borderId="1" xfId="5" applyBorder="1" applyAlignment="1">
      <alignment horizontal="center" vertical="center"/>
    </xf>
    <xf numFmtId="3" fontId="52" fillId="0" borderId="6" xfId="5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52" fillId="0" borderId="0" xfId="5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30" fillId="0" borderId="9" xfId="5" applyFont="1" applyBorder="1" applyAlignment="1">
      <alignment vertical="center" wrapText="1"/>
    </xf>
    <xf numFmtId="10" fontId="17" fillId="0" borderId="0" xfId="2" applyNumberFormat="1" applyFont="1" applyFill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3" fontId="15" fillId="0" borderId="13" xfId="5" applyNumberFormat="1" applyFont="1" applyBorder="1" applyAlignment="1">
      <alignment horizontal="center" vertical="center" wrapText="1"/>
    </xf>
    <xf numFmtId="3" fontId="18" fillId="0" borderId="13" xfId="5" applyNumberFormat="1" applyFont="1" applyBorder="1" applyAlignment="1">
      <alignment horizontal="center" vertical="center" wrapText="1"/>
    </xf>
    <xf numFmtId="0" fontId="42" fillId="0" borderId="0" xfId="5" applyFont="1" applyAlignment="1">
      <alignment horizontal="left" vertical="center"/>
    </xf>
    <xf numFmtId="0" fontId="18" fillId="0" borderId="13" xfId="5" applyFont="1" applyBorder="1" applyAlignment="1">
      <alignment horizontal="center" vertical="center" wrapText="1"/>
    </xf>
    <xf numFmtId="0" fontId="15" fillId="29" borderId="1" xfId="0" applyFont="1" applyFill="1" applyBorder="1" applyAlignment="1">
      <alignment horizontal="center" vertical="center"/>
    </xf>
    <xf numFmtId="0" fontId="15" fillId="29" borderId="1" xfId="0" applyFont="1" applyFill="1" applyBorder="1" applyAlignment="1">
      <alignment horizontal="center" vertical="center" wrapText="1"/>
    </xf>
    <xf numFmtId="3" fontId="15" fillId="29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1" fontId="33" fillId="0" borderId="6" xfId="5" applyNumberFormat="1" applyFont="1" applyBorder="1" applyAlignment="1">
      <alignment horizontal="center" vertical="center"/>
    </xf>
    <xf numFmtId="0" fontId="18" fillId="0" borderId="9" xfId="5" applyFont="1" applyBorder="1" applyAlignment="1">
      <alignment horizontal="center" vertical="center"/>
    </xf>
    <xf numFmtId="1" fontId="33" fillId="0" borderId="9" xfId="5" applyNumberFormat="1" applyFont="1" applyBorder="1" applyAlignment="1">
      <alignment horizontal="center" vertical="center"/>
    </xf>
    <xf numFmtId="1" fontId="32" fillId="22" borderId="1" xfId="5" applyNumberFormat="1" applyFont="1" applyFill="1" applyBorder="1" applyAlignment="1">
      <alignment horizontal="center" vertical="center"/>
    </xf>
    <xf numFmtId="10" fontId="14" fillId="22" borderId="1" xfId="2" applyNumberFormat="1" applyFont="1" applyFill="1" applyBorder="1" applyAlignment="1">
      <alignment horizontal="center" vertical="center"/>
    </xf>
    <xf numFmtId="1" fontId="14" fillId="22" borderId="1" xfId="5" applyNumberFormat="1" applyFont="1" applyFill="1" applyBorder="1" applyAlignment="1">
      <alignment horizontal="center" vertical="center"/>
    </xf>
    <xf numFmtId="1" fontId="37" fillId="22" borderId="1" xfId="5" applyNumberFormat="1" applyFont="1" applyFill="1" applyBorder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10" fontId="32" fillId="0" borderId="1" xfId="2" applyNumberFormat="1" applyFont="1" applyFill="1" applyBorder="1" applyAlignment="1">
      <alignment horizontal="center" vertical="center"/>
    </xf>
    <xf numFmtId="10" fontId="18" fillId="0" borderId="1" xfId="2" applyNumberFormat="1" applyFont="1" applyFill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10" fontId="28" fillId="0" borderId="1" xfId="2" applyNumberFormat="1" applyFont="1" applyFill="1" applyBorder="1" applyAlignment="1">
      <alignment horizontal="center" vertical="center" wrapText="1"/>
    </xf>
    <xf numFmtId="3" fontId="34" fillId="0" borderId="13" xfId="5" applyNumberFormat="1" applyFont="1" applyBorder="1" applyAlignment="1">
      <alignment horizontal="center" vertical="center" wrapText="1"/>
    </xf>
    <xf numFmtId="0" fontId="34" fillId="0" borderId="13" xfId="5" applyFont="1" applyBorder="1" applyAlignment="1">
      <alignment horizontal="center" vertical="center" wrapText="1"/>
    </xf>
    <xf numFmtId="1" fontId="15" fillId="0" borderId="1" xfId="5" applyNumberFormat="1" applyFont="1" applyBorder="1" applyAlignment="1">
      <alignment horizontal="center" vertical="center"/>
    </xf>
    <xf numFmtId="10" fontId="15" fillId="0" borderId="1" xfId="2" applyNumberFormat="1" applyFont="1" applyFill="1" applyBorder="1" applyAlignment="1">
      <alignment horizontal="center" vertical="center"/>
    </xf>
    <xf numFmtId="3" fontId="15" fillId="0" borderId="1" xfId="5" applyNumberFormat="1" applyFont="1" applyBorder="1" applyAlignment="1" applyProtection="1">
      <alignment horizontal="center" vertical="center"/>
      <protection locked="0"/>
    </xf>
    <xf numFmtId="2" fontId="15" fillId="0" borderId="1" xfId="2" applyNumberFormat="1" applyFont="1" applyFill="1" applyBorder="1" applyAlignment="1">
      <alignment horizontal="center" vertical="center"/>
    </xf>
    <xf numFmtId="4" fontId="18" fillId="0" borderId="1" xfId="5" applyNumberFormat="1" applyFont="1" applyBorder="1" applyAlignment="1">
      <alignment horizontal="center" vertical="center" wrapText="1"/>
    </xf>
    <xf numFmtId="10" fontId="15" fillId="0" borderId="1" xfId="5" applyNumberFormat="1" applyFont="1" applyBorder="1" applyAlignment="1">
      <alignment horizontal="center" vertical="center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0" fontId="16" fillId="0" borderId="0" xfId="5"/>
    <xf numFmtId="0" fontId="28" fillId="0" borderId="0" xfId="5" applyFont="1" applyAlignment="1">
      <alignment horizontal="center" vertical="center" wrapText="1"/>
    </xf>
    <xf numFmtId="0" fontId="30" fillId="23" borderId="1" xfId="5" applyFont="1" applyFill="1" applyBorder="1" applyAlignment="1">
      <alignment horizontal="center" vertical="center" wrapText="1"/>
    </xf>
    <xf numFmtId="0" fontId="42" fillId="0" borderId="7" xfId="5" applyFont="1" applyBorder="1" applyAlignment="1">
      <alignment horizontal="left" vertical="center"/>
    </xf>
    <xf numFmtId="0" fontId="42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49" fontId="17" fillId="0" borderId="0" xfId="5" applyNumberFormat="1" applyFont="1" applyAlignment="1">
      <alignment horizontal="center" vertical="center" wrapText="1"/>
    </xf>
    <xf numFmtId="0" fontId="17" fillId="22" borderId="13" xfId="5" applyFont="1" applyFill="1" applyBorder="1" applyAlignment="1">
      <alignment horizontal="right" vertical="center" wrapText="1"/>
    </xf>
    <xf numFmtId="0" fontId="17" fillId="22" borderId="14" xfId="5" applyFont="1" applyFill="1" applyBorder="1" applyAlignment="1">
      <alignment horizontal="right" vertical="center" wrapText="1"/>
    </xf>
    <xf numFmtId="0" fontId="52" fillId="0" borderId="18" xfId="5" applyFont="1" applyBorder="1" applyAlignment="1">
      <alignment horizontal="center" vertical="center" wrapText="1"/>
    </xf>
    <xf numFmtId="0" fontId="52" fillId="0" borderId="19" xfId="5" applyFont="1" applyBorder="1" applyAlignment="1">
      <alignment horizontal="center" vertical="center" wrapText="1"/>
    </xf>
    <xf numFmtId="0" fontId="52" fillId="0" borderId="20" xfId="5" applyFont="1" applyBorder="1" applyAlignment="1">
      <alignment horizontal="center" vertical="center" wrapText="1"/>
    </xf>
    <xf numFmtId="3" fontId="58" fillId="0" borderId="18" xfId="5" applyNumberFormat="1" applyFont="1" applyBorder="1" applyAlignment="1">
      <alignment horizontal="center" vertical="center" wrapText="1"/>
    </xf>
    <xf numFmtId="3" fontId="58" fillId="0" borderId="19" xfId="5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0" fillId="23" borderId="20" xfId="5" applyFont="1" applyFill="1" applyBorder="1" applyAlignment="1">
      <alignment horizontal="center" vertical="center" wrapText="1"/>
    </xf>
    <xf numFmtId="0" fontId="30" fillId="23" borderId="13" xfId="5" applyFont="1" applyFill="1" applyBorder="1" applyAlignment="1">
      <alignment horizontal="center" vertical="center" wrapText="1"/>
    </xf>
    <xf numFmtId="0" fontId="30" fillId="23" borderId="15" xfId="5" applyFont="1" applyFill="1" applyBorder="1" applyAlignment="1">
      <alignment horizontal="center" vertical="center" wrapText="1"/>
    </xf>
    <xf numFmtId="0" fontId="30" fillId="23" borderId="14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7" fillId="22" borderId="13" xfId="5" applyFont="1" applyFill="1" applyBorder="1" applyAlignment="1">
      <alignment horizontal="center" vertical="center" wrapText="1"/>
    </xf>
    <xf numFmtId="0" fontId="17" fillId="22" borderId="14" xfId="5" applyFont="1" applyFill="1" applyBorder="1" applyAlignment="1">
      <alignment horizontal="center" vertical="center" wrapText="1"/>
    </xf>
    <xf numFmtId="0" fontId="16" fillId="0" borderId="18" xfId="5" applyBorder="1" applyAlignment="1">
      <alignment horizontal="center" vertical="center"/>
    </xf>
    <xf numFmtId="0" fontId="16" fillId="0" borderId="19" xfId="5" applyBorder="1" applyAlignment="1">
      <alignment horizontal="center" vertical="center"/>
    </xf>
    <xf numFmtId="0" fontId="16" fillId="0" borderId="20" xfId="5" applyBorder="1" applyAlignment="1">
      <alignment horizontal="center" vertical="center"/>
    </xf>
    <xf numFmtId="0" fontId="17" fillId="22" borderId="18" xfId="0" applyFont="1" applyFill="1" applyBorder="1" applyAlignment="1">
      <alignment horizontal="center" vertical="center" wrapText="1"/>
    </xf>
    <xf numFmtId="0" fontId="17" fillId="22" borderId="19" xfId="0" applyFont="1" applyFill="1" applyBorder="1" applyAlignment="1">
      <alignment horizontal="center" vertical="center" wrapText="1"/>
    </xf>
    <xf numFmtId="0" fontId="17" fillId="22" borderId="20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10" fontId="17" fillId="0" borderId="18" xfId="2" applyNumberFormat="1" applyFont="1" applyFill="1" applyBorder="1" applyAlignment="1">
      <alignment horizontal="center" vertical="center" wrapText="1"/>
    </xf>
    <xf numFmtId="10" fontId="17" fillId="0" borderId="19" xfId="2" applyNumberFormat="1" applyFont="1" applyFill="1" applyBorder="1" applyAlignment="1">
      <alignment horizontal="center" vertical="center" wrapText="1"/>
    </xf>
    <xf numFmtId="10" fontId="17" fillId="0" borderId="20" xfId="2" applyNumberFormat="1" applyFont="1" applyFill="1" applyBorder="1" applyAlignment="1">
      <alignment horizontal="center" vertical="center" wrapText="1"/>
    </xf>
    <xf numFmtId="0" fontId="17" fillId="0" borderId="9" xfId="5" applyFont="1" applyBorder="1" applyAlignment="1">
      <alignment horizontal="left" vertical="center" wrapText="1"/>
    </xf>
    <xf numFmtId="0" fontId="35" fillId="28" borderId="1" xfId="5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49" fontId="17" fillId="3" borderId="1" xfId="5" applyNumberFormat="1" applyFont="1" applyFill="1" applyBorder="1" applyAlignment="1">
      <alignment horizontal="center" vertical="center"/>
    </xf>
    <xf numFmtId="10" fontId="28" fillId="3" borderId="31" xfId="0" applyNumberFormat="1" applyFont="1" applyFill="1" applyBorder="1" applyAlignment="1" applyProtection="1">
      <alignment horizontal="center" vertical="center"/>
      <protection locked="0"/>
    </xf>
    <xf numFmtId="0" fontId="31" fillId="0" borderId="6" xfId="5" applyFont="1" applyBorder="1" applyAlignment="1">
      <alignment horizontal="right" vertical="top"/>
    </xf>
    <xf numFmtId="0" fontId="40" fillId="0" borderId="0" xfId="5" applyFont="1" applyAlignment="1">
      <alignment horizontal="left" vertical="center"/>
    </xf>
    <xf numFmtId="0" fontId="18" fillId="0" borderId="1" xfId="5" applyFont="1" applyBorder="1" applyAlignment="1">
      <alignment horizontal="center" vertical="center"/>
    </xf>
    <xf numFmtId="0" fontId="33" fillId="3" borderId="1" xfId="5" applyFont="1" applyFill="1" applyBorder="1" applyAlignment="1">
      <alignment horizontal="center" vertical="center"/>
    </xf>
    <xf numFmtId="0" fontId="18" fillId="0" borderId="13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17" fillId="0" borderId="13" xfId="5" applyFont="1" applyBorder="1" applyAlignment="1">
      <alignment horizontal="center" vertical="center"/>
    </xf>
    <xf numFmtId="0" fontId="17" fillId="0" borderId="14" xfId="5" applyFont="1" applyBorder="1" applyAlignment="1">
      <alignment horizontal="center" vertical="center"/>
    </xf>
    <xf numFmtId="0" fontId="17" fillId="3" borderId="13" xfId="5" applyFont="1" applyFill="1" applyBorder="1" applyAlignment="1">
      <alignment horizontal="center" vertical="center" wrapText="1"/>
    </xf>
    <xf numFmtId="0" fontId="17" fillId="3" borderId="14" xfId="5" applyFont="1" applyFill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8" fillId="22" borderId="1" xfId="5" applyFont="1" applyFill="1" applyBorder="1" applyAlignment="1">
      <alignment horizontal="center" vertical="center"/>
    </xf>
    <xf numFmtId="0" fontId="16" fillId="0" borderId="0" xfId="5" applyAlignment="1">
      <alignment horizontal="center" vertical="center"/>
    </xf>
    <xf numFmtId="166" fontId="17" fillId="3" borderId="1" xfId="5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justify" vertical="justify"/>
    </xf>
    <xf numFmtId="0" fontId="44" fillId="0" borderId="0" xfId="5" applyFont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10" fontId="18" fillId="0" borderId="30" xfId="0" applyNumberFormat="1" applyFont="1" applyBorder="1" applyAlignment="1" applyProtection="1">
      <alignment horizontal="center" vertical="center"/>
      <protection locked="0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C000000}"/>
    <cellStyle name="Separador de milhares 2 2" xfId="17" xr:uid="{00000000-0005-0000-0000-00000D000000}"/>
    <cellStyle name="Status 7" xfId="13" xr:uid="{00000000-0005-0000-0000-00000E000000}"/>
    <cellStyle name="Text 1" xfId="14" xr:uid="{00000000-0005-0000-0000-00000F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57967"/>
      <color rgb="FF2B8D78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28084" y="42333"/>
          <a:ext cx="7328496" cy="948268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4E36BB5-F59C-44E6-A6A6-FBAD6D858070}"/>
            </a:ext>
          </a:extLst>
        </xdr:cNvPr>
        <xdr:cNvSpPr txBox="1">
          <a:spLocks noChangeArrowheads="1"/>
        </xdr:cNvSpPr>
      </xdr:nvSpPr>
      <xdr:spPr bwMode="auto">
        <a:xfrm>
          <a:off x="15673226" y="159201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107156</xdr:colOff>
      <xdr:row>60</xdr:row>
      <xdr:rowOff>59532</xdr:rowOff>
    </xdr:from>
    <xdr:to>
      <xdr:col>3</xdr:col>
      <xdr:colOff>107155</xdr:colOff>
      <xdr:row>63</xdr:row>
      <xdr:rowOff>402649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70D834C-8585-4CFD-BBD0-6AB189ECA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219" y="23419595"/>
          <a:ext cx="7393780" cy="1045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306917</xdr:colOff>
      <xdr:row>1</xdr:row>
      <xdr:rowOff>148167</xdr:rowOff>
    </xdr:from>
    <xdr:to>
      <xdr:col>3</xdr:col>
      <xdr:colOff>1128891</xdr:colOff>
      <xdr:row>1</xdr:row>
      <xdr:rowOff>692927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42528" y="282223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158749</xdr:colOff>
      <xdr:row>1</xdr:row>
      <xdr:rowOff>137583</xdr:rowOff>
    </xdr:from>
    <xdr:to>
      <xdr:col>1</xdr:col>
      <xdr:colOff>1481666</xdr:colOff>
      <xdr:row>1</xdr:row>
      <xdr:rowOff>970188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0114EE7D-5D77-4137-9F3F-5A1697D9B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6916" y="275166"/>
          <a:ext cx="1322917" cy="83260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2571750</xdr:colOff>
      <xdr:row>1</xdr:row>
      <xdr:rowOff>116417</xdr:rowOff>
    </xdr:from>
    <xdr:to>
      <xdr:col>4</xdr:col>
      <xdr:colOff>182631</xdr:colOff>
      <xdr:row>1</xdr:row>
      <xdr:rowOff>1068918</xdr:rowOff>
    </xdr:to>
    <xdr:pic>
      <xdr:nvPicPr>
        <xdr:cNvPr id="3" name="Imagem 2" descr="Texto&#10;&#10;Descrição gerada automaticamente">
          <a:extLst>
            <a:ext uri="{FF2B5EF4-FFF2-40B4-BE49-F238E27FC236}">
              <a16:creationId xmlns:a16="http://schemas.microsoft.com/office/drawing/2014/main" id="{E5CA0A3F-8101-473E-A121-9E5B84717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917" y="254000"/>
          <a:ext cx="5537797" cy="9525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2B19D0D-23EE-4D4E-9882-E18ED7C14653}"/>
            </a:ext>
          </a:extLst>
        </xdr:cNvPr>
        <xdr:cNvSpPr txBox="1">
          <a:spLocks noChangeArrowheads="1"/>
        </xdr:cNvSpPr>
      </xdr:nvSpPr>
      <xdr:spPr bwMode="auto">
        <a:xfrm>
          <a:off x="11005976" y="203016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.4.2%20-%20SUPLAN\2.4.2.2%20-%20SEPLAN\01.%20Presta&#231;&#227;o%20de%20Contas\01.%20Peri&#243;dicos\01.%20Mensal\02.%20Portf&#243;lio%20COMFIC\2025\03.%20Mar&#231;o\Indicadores_HECAD%20-%20Mar&#231;o%202025.xlsx" TargetMode="External"/><Relationship Id="rId1" Type="http://schemas.openxmlformats.org/officeDocument/2006/relationships/externalLinkPath" Target="Indicadores_HECAD%20-%20Mar&#231;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ção"/>
      <sheetName val="Indicadores de Desempenho"/>
      <sheetName val="Indicadores de Efetividade"/>
      <sheetName val="Indicadores e Metas de Qualidad"/>
      <sheetName val="TMP_UTIs Brasil"/>
    </sheetNames>
    <sheetDataSet>
      <sheetData sheetId="0">
        <row r="13">
          <cell r="D13">
            <v>825</v>
          </cell>
        </row>
        <row r="32">
          <cell r="D32">
            <v>173</v>
          </cell>
          <cell r="E32">
            <v>444</v>
          </cell>
        </row>
        <row r="67">
          <cell r="D67">
            <v>2397</v>
          </cell>
        </row>
      </sheetData>
      <sheetData sheetId="1">
        <row r="10">
          <cell r="D10">
            <v>0.97179788484136309</v>
          </cell>
        </row>
        <row r="13">
          <cell r="D13">
            <v>6.0541727672035135</v>
          </cell>
        </row>
        <row r="16">
          <cell r="D16">
            <v>4.21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4"/>
  <sheetViews>
    <sheetView showGridLines="0" tabSelected="1" view="pageBreakPreview" topLeftCell="A133" zoomScaleNormal="80" zoomScaleSheetLayoutView="100" workbookViewId="0">
      <selection activeCell="E134" sqref="E134"/>
    </sheetView>
  </sheetViews>
  <sheetFormatPr defaultColWidth="9" defaultRowHeight="15" x14ac:dyDescent="0.25"/>
  <cols>
    <col min="1" max="1" width="2.85546875" style="67" customWidth="1"/>
    <col min="2" max="2" width="58.28515625" style="67" customWidth="1"/>
    <col min="3" max="3" width="24.28515625" style="67" customWidth="1"/>
    <col min="4" max="4" width="27.140625" style="67" customWidth="1"/>
    <col min="5" max="5" width="82.28515625" style="67" bestFit="1" customWidth="1"/>
    <col min="6" max="6" width="10.85546875" style="67" customWidth="1"/>
    <col min="7" max="7" width="24.140625" style="67" customWidth="1"/>
    <col min="8" max="8" width="13" style="67" customWidth="1"/>
    <col min="9" max="909" width="8.7109375" style="67" customWidth="1"/>
    <col min="910" max="984" width="11.5703125" style="67" customWidth="1"/>
    <col min="985" max="998" width="8.7109375" style="67" customWidth="1"/>
    <col min="999" max="16384" width="9" style="67"/>
  </cols>
  <sheetData>
    <row r="1" spans="2:8" ht="78" customHeight="1" x14ac:dyDescent="0.25">
      <c r="B1" s="275"/>
      <c r="C1" s="275"/>
      <c r="D1" s="275"/>
    </row>
    <row r="2" spans="2:8" ht="7.5" customHeight="1" x14ac:dyDescent="0.25"/>
    <row r="3" spans="2:8" ht="39.75" customHeight="1" x14ac:dyDescent="0.25">
      <c r="B3" s="276" t="s">
        <v>253</v>
      </c>
      <c r="C3" s="276"/>
      <c r="D3" s="276"/>
    </row>
    <row r="4" spans="2:8" s="68" customFormat="1" ht="27" customHeight="1" x14ac:dyDescent="0.25">
      <c r="B4" s="280" t="s">
        <v>267</v>
      </c>
      <c r="C4" s="280"/>
      <c r="D4" s="280"/>
    </row>
    <row r="5" spans="2:8" s="85" customFormat="1" ht="7.5" customHeight="1" x14ac:dyDescent="0.25">
      <c r="B5" s="95"/>
      <c r="C5" s="229"/>
      <c r="D5" s="230"/>
      <c r="E5" s="115"/>
    </row>
    <row r="6" spans="2:8" s="85" customFormat="1" ht="19.899999999999999" customHeight="1" x14ac:dyDescent="0.25">
      <c r="B6" s="281" t="s">
        <v>299</v>
      </c>
      <c r="C6" s="281"/>
      <c r="D6" s="281"/>
      <c r="E6" s="86"/>
    </row>
    <row r="7" spans="2:8" s="85" customFormat="1" ht="9" customHeight="1" x14ac:dyDescent="0.25">
      <c r="B7" s="95"/>
      <c r="C7" s="229"/>
      <c r="D7" s="230"/>
      <c r="E7" s="87"/>
    </row>
    <row r="8" spans="2:8" ht="25.15" customHeight="1" x14ac:dyDescent="0.25">
      <c r="B8" s="277" t="s">
        <v>277</v>
      </c>
      <c r="C8" s="277"/>
      <c r="D8" s="277"/>
      <c r="E8" s="148"/>
    </row>
    <row r="9" spans="2:8" s="68" customFormat="1" ht="22.5" customHeight="1" x14ac:dyDescent="0.25">
      <c r="B9" s="100" t="s">
        <v>278</v>
      </c>
      <c r="C9" s="187" t="s">
        <v>133</v>
      </c>
      <c r="D9" s="81" t="s">
        <v>279</v>
      </c>
    </row>
    <row r="10" spans="2:8" s="85" customFormat="1" ht="21.75" customHeight="1" x14ac:dyDescent="0.25">
      <c r="B10" s="78" t="s">
        <v>110</v>
      </c>
      <c r="C10" s="186">
        <v>434</v>
      </c>
      <c r="D10" s="78">
        <v>414</v>
      </c>
      <c r="E10" s="278"/>
      <c r="F10" s="279"/>
      <c r="G10" s="279"/>
      <c r="H10" s="279"/>
    </row>
    <row r="11" spans="2:8" s="85" customFormat="1" ht="21.75" customHeight="1" x14ac:dyDescent="0.25">
      <c r="B11" s="78" t="s">
        <v>108</v>
      </c>
      <c r="C11" s="186">
        <v>366</v>
      </c>
      <c r="D11" s="78">
        <v>393</v>
      </c>
      <c r="E11" s="278"/>
      <c r="F11" s="279"/>
      <c r="G11" s="279"/>
      <c r="H11" s="198"/>
    </row>
    <row r="12" spans="2:8" s="85" customFormat="1" ht="21.75" customHeight="1" x14ac:dyDescent="0.25">
      <c r="B12" s="78" t="s">
        <v>109</v>
      </c>
      <c r="C12" s="186">
        <v>9</v>
      </c>
      <c r="D12" s="78">
        <v>18</v>
      </c>
      <c r="E12" s="278"/>
      <c r="F12" s="279"/>
      <c r="G12" s="279"/>
      <c r="H12" s="198"/>
    </row>
    <row r="13" spans="2:8" s="85" customFormat="1" ht="21.75" customHeight="1" x14ac:dyDescent="0.25">
      <c r="B13" s="100" t="s">
        <v>17</v>
      </c>
      <c r="C13" s="187">
        <f>SUM(C10:C12)</f>
        <v>809</v>
      </c>
      <c r="D13" s="100">
        <f>SUM(D10:D12)</f>
        <v>825</v>
      </c>
      <c r="E13" s="202"/>
      <c r="F13" s="125"/>
      <c r="G13" s="125"/>
      <c r="H13" s="192"/>
    </row>
    <row r="14" spans="2:8" s="85" customFormat="1" ht="24" customHeight="1" x14ac:dyDescent="0.25">
      <c r="B14" s="95"/>
      <c r="C14" s="95"/>
      <c r="D14" s="95"/>
    </row>
    <row r="15" spans="2:8" ht="25.15" customHeight="1" x14ac:dyDescent="0.25">
      <c r="B15" s="277" t="s">
        <v>252</v>
      </c>
      <c r="C15" s="277"/>
      <c r="D15" s="277"/>
    </row>
    <row r="16" spans="2:8" s="68" customFormat="1" ht="22.5" customHeight="1" x14ac:dyDescent="0.25">
      <c r="B16" s="100" t="s">
        <v>112</v>
      </c>
      <c r="C16" s="187" t="s">
        <v>133</v>
      </c>
      <c r="D16" s="81" t="s">
        <v>279</v>
      </c>
    </row>
    <row r="17" spans="2:5" s="85" customFormat="1" ht="26.25" customHeight="1" x14ac:dyDescent="0.25">
      <c r="B17" s="78" t="s">
        <v>210</v>
      </c>
      <c r="C17" s="186">
        <v>25</v>
      </c>
      <c r="D17" s="260">
        <v>38</v>
      </c>
      <c r="E17" s="115"/>
    </row>
    <row r="18" spans="2:5" s="85" customFormat="1" ht="30.75" customHeight="1" x14ac:dyDescent="0.25">
      <c r="B18" s="78" t="s">
        <v>211</v>
      </c>
      <c r="C18" s="186">
        <v>221</v>
      </c>
      <c r="D18" s="260">
        <v>233</v>
      </c>
      <c r="E18" s="115"/>
    </row>
    <row r="19" spans="2:5" s="68" customFormat="1" ht="22.5" customHeight="1" x14ac:dyDescent="0.25">
      <c r="B19" s="100" t="s">
        <v>17</v>
      </c>
      <c r="C19" s="187">
        <f>SUM(C17:C18)</f>
        <v>246</v>
      </c>
      <c r="D19" s="187">
        <f>SUM(D17:D18)</f>
        <v>271</v>
      </c>
      <c r="E19" s="202"/>
    </row>
    <row r="20" spans="2:5" s="85" customFormat="1" ht="19.899999999999999" customHeight="1" x14ac:dyDescent="0.25">
      <c r="B20" s="232"/>
      <c r="C20" s="233"/>
      <c r="D20" s="232"/>
      <c r="E20" s="203"/>
    </row>
    <row r="21" spans="2:5" s="85" customFormat="1" ht="19.899999999999999" customHeight="1" x14ac:dyDescent="0.25">
      <c r="B21" s="277" t="s">
        <v>254</v>
      </c>
      <c r="C21" s="277"/>
      <c r="D21" s="277"/>
      <c r="E21" s="203"/>
    </row>
    <row r="22" spans="2:5" s="85" customFormat="1" ht="23.25" customHeight="1" x14ac:dyDescent="0.25">
      <c r="B22" s="100" t="s">
        <v>258</v>
      </c>
      <c r="C22" s="187" t="s">
        <v>133</v>
      </c>
      <c r="D22" s="81" t="s">
        <v>279</v>
      </c>
      <c r="E22" s="203"/>
    </row>
    <row r="23" spans="2:5" s="85" customFormat="1" ht="20.25" customHeight="1" x14ac:dyDescent="0.25">
      <c r="B23" s="78" t="s">
        <v>255</v>
      </c>
      <c r="C23" s="284">
        <v>246</v>
      </c>
      <c r="D23" s="260">
        <v>15</v>
      </c>
      <c r="E23" s="203"/>
    </row>
    <row r="24" spans="2:5" s="85" customFormat="1" ht="21.75" customHeight="1" x14ac:dyDescent="0.25">
      <c r="B24" s="78" t="s">
        <v>256</v>
      </c>
      <c r="C24" s="285"/>
      <c r="D24" s="260">
        <v>93</v>
      </c>
      <c r="E24" s="203"/>
    </row>
    <row r="25" spans="2:5" s="85" customFormat="1" ht="21.75" customHeight="1" x14ac:dyDescent="0.25">
      <c r="B25" s="78" t="s">
        <v>257</v>
      </c>
      <c r="C25" s="285"/>
      <c r="D25" s="260">
        <v>80</v>
      </c>
      <c r="E25" s="203"/>
    </row>
    <row r="26" spans="2:5" s="85" customFormat="1" ht="21.75" customHeight="1" x14ac:dyDescent="0.25">
      <c r="B26" s="78" t="s">
        <v>103</v>
      </c>
      <c r="C26" s="285"/>
      <c r="D26" s="260">
        <v>29</v>
      </c>
      <c r="E26" s="203"/>
    </row>
    <row r="27" spans="2:5" s="85" customFormat="1" ht="21.75" customHeight="1" x14ac:dyDescent="0.25">
      <c r="B27" s="78" t="s">
        <v>106</v>
      </c>
      <c r="C27" s="286"/>
      <c r="D27" s="260">
        <v>54</v>
      </c>
      <c r="E27" s="203"/>
    </row>
    <row r="28" spans="2:5" s="85" customFormat="1" ht="19.899999999999999" customHeight="1" x14ac:dyDescent="0.25">
      <c r="B28" s="282" t="s">
        <v>17</v>
      </c>
      <c r="C28" s="283"/>
      <c r="D28" s="187">
        <f>SUM(D23:D27)</f>
        <v>271</v>
      </c>
      <c r="E28" s="203"/>
    </row>
    <row r="29" spans="2:5" s="85" customFormat="1" ht="22.5" customHeight="1" x14ac:dyDescent="0.25">
      <c r="B29" s="95"/>
      <c r="C29" s="229"/>
      <c r="D29" s="182"/>
      <c r="E29" s="203"/>
    </row>
    <row r="30" spans="2:5" s="85" customFormat="1" ht="19.899999999999999" customHeight="1" x14ac:dyDescent="0.25">
      <c r="B30" s="277" t="s">
        <v>288</v>
      </c>
      <c r="C30" s="277"/>
      <c r="D30" s="277"/>
      <c r="E30" s="203"/>
    </row>
    <row r="31" spans="2:5" s="85" customFormat="1" ht="24" customHeight="1" x14ac:dyDescent="0.25">
      <c r="B31" s="100" t="s">
        <v>288</v>
      </c>
      <c r="C31" s="187" t="s">
        <v>133</v>
      </c>
      <c r="D31" s="81" t="s">
        <v>279</v>
      </c>
      <c r="E31" s="203"/>
    </row>
    <row r="32" spans="2:5" s="85" customFormat="1" ht="24" customHeight="1" x14ac:dyDescent="0.25">
      <c r="B32" s="78" t="s">
        <v>288</v>
      </c>
      <c r="C32" s="234" t="s">
        <v>259</v>
      </c>
      <c r="D32" s="78">
        <v>173</v>
      </c>
      <c r="E32" s="245"/>
    </row>
    <row r="33" spans="2:9" s="85" customFormat="1" ht="22.5" customHeight="1" x14ac:dyDescent="0.25">
      <c r="B33" s="95"/>
      <c r="C33" s="229"/>
      <c r="D33" s="182"/>
      <c r="E33" s="203"/>
    </row>
    <row r="34" spans="2:9" ht="25.15" customHeight="1" x14ac:dyDescent="0.25">
      <c r="B34" s="277" t="s">
        <v>280</v>
      </c>
      <c r="C34" s="277"/>
      <c r="D34" s="277"/>
    </row>
    <row r="35" spans="2:9" s="68" customFormat="1" ht="22.5" customHeight="1" x14ac:dyDescent="0.25">
      <c r="B35" s="100" t="s">
        <v>281</v>
      </c>
      <c r="C35" s="187" t="s">
        <v>133</v>
      </c>
      <c r="D35" s="81" t="s">
        <v>279</v>
      </c>
      <c r="I35" s="67"/>
    </row>
    <row r="36" spans="2:9" s="85" customFormat="1" ht="21.75" customHeight="1" x14ac:dyDescent="0.25">
      <c r="B36" s="78" t="s">
        <v>113</v>
      </c>
      <c r="C36" s="188">
        <v>2500</v>
      </c>
      <c r="D36" s="142">
        <f>D67</f>
        <v>2397</v>
      </c>
      <c r="E36" s="201"/>
      <c r="I36" s="68"/>
    </row>
    <row r="37" spans="2:9" s="85" customFormat="1" ht="21.75" customHeight="1" x14ac:dyDescent="0.25">
      <c r="B37" s="78" t="s">
        <v>246</v>
      </c>
      <c r="C37" s="186">
        <v>311</v>
      </c>
      <c r="D37" s="142">
        <v>376</v>
      </c>
      <c r="E37" s="146"/>
      <c r="F37" s="192"/>
    </row>
    <row r="38" spans="2:9" s="68" customFormat="1" ht="21.75" customHeight="1" x14ac:dyDescent="0.25">
      <c r="B38" s="100" t="s">
        <v>17</v>
      </c>
      <c r="C38" s="189">
        <f>SUM(C36:C37)</f>
        <v>2811</v>
      </c>
      <c r="D38" s="114">
        <f>SUM(D36:D37)</f>
        <v>2773</v>
      </c>
      <c r="E38" s="202"/>
      <c r="F38" s="203"/>
      <c r="G38" s="203"/>
      <c r="I38" s="85"/>
    </row>
    <row r="39" spans="2:9" s="68" customFormat="1" ht="29.25" customHeight="1" x14ac:dyDescent="0.25">
      <c r="B39" s="231"/>
      <c r="C39" s="235"/>
      <c r="D39" s="236"/>
      <c r="E39" s="203"/>
      <c r="F39" s="203"/>
      <c r="G39" s="203"/>
      <c r="I39" s="85"/>
    </row>
    <row r="40" spans="2:9" s="68" customFormat="1" ht="6.75" customHeight="1" x14ac:dyDescent="0.25">
      <c r="B40" s="104"/>
      <c r="C40" s="237"/>
      <c r="D40" s="238"/>
      <c r="E40" s="203"/>
      <c r="F40" s="203"/>
      <c r="G40" s="203"/>
      <c r="I40" s="85"/>
    </row>
    <row r="41" spans="2:9" s="68" customFormat="1" ht="21.75" customHeight="1" x14ac:dyDescent="0.25">
      <c r="B41" s="104"/>
      <c r="C41" s="237"/>
      <c r="D41" s="238"/>
      <c r="E41" s="203"/>
      <c r="F41" s="203"/>
      <c r="G41" s="203"/>
      <c r="I41" s="85"/>
    </row>
    <row r="42" spans="2:9" ht="25.15" customHeight="1" x14ac:dyDescent="0.25">
      <c r="B42" s="239"/>
      <c r="C42" s="239"/>
      <c r="D42" s="239"/>
    </row>
    <row r="43" spans="2:9" ht="25.15" customHeight="1" x14ac:dyDescent="0.25">
      <c r="B43" s="277" t="s">
        <v>282</v>
      </c>
      <c r="C43" s="277"/>
      <c r="D43" s="277"/>
    </row>
    <row r="44" spans="2:9" s="68" customFormat="1" ht="22.5" customHeight="1" x14ac:dyDescent="0.25">
      <c r="B44" s="100" t="s">
        <v>283</v>
      </c>
      <c r="C44" s="187" t="s">
        <v>133</v>
      </c>
      <c r="D44" s="81" t="s">
        <v>279</v>
      </c>
      <c r="I44" s="67"/>
    </row>
    <row r="45" spans="2:9" s="85" customFormat="1" ht="15.95" customHeight="1" x14ac:dyDescent="0.25">
      <c r="B45" s="94" t="s">
        <v>93</v>
      </c>
      <c r="C45" s="287">
        <v>2500</v>
      </c>
      <c r="D45" s="94">
        <v>75</v>
      </c>
      <c r="E45" s="145"/>
      <c r="I45" s="68"/>
    </row>
    <row r="46" spans="2:9" s="85" customFormat="1" ht="15.95" customHeight="1" x14ac:dyDescent="0.25">
      <c r="B46" s="94" t="s">
        <v>199</v>
      </c>
      <c r="C46" s="288"/>
      <c r="D46" s="94">
        <v>199</v>
      </c>
      <c r="E46" s="213"/>
    </row>
    <row r="47" spans="2:9" s="85" customFormat="1" ht="15.95" customHeight="1" x14ac:dyDescent="0.25">
      <c r="B47" s="94" t="s">
        <v>94</v>
      </c>
      <c r="C47" s="288"/>
      <c r="D47" s="94">
        <v>302</v>
      </c>
      <c r="E47" s="145"/>
    </row>
    <row r="48" spans="2:9" s="85" customFormat="1" ht="15.95" customHeight="1" x14ac:dyDescent="0.25">
      <c r="B48" s="94" t="s">
        <v>201</v>
      </c>
      <c r="C48" s="288"/>
      <c r="D48" s="94">
        <v>0</v>
      </c>
      <c r="E48" s="145"/>
    </row>
    <row r="49" spans="2:8" s="85" customFormat="1" ht="15.95" customHeight="1" x14ac:dyDescent="0.25">
      <c r="B49" s="94" t="s">
        <v>284</v>
      </c>
      <c r="C49" s="288"/>
      <c r="D49" s="94">
        <v>61</v>
      </c>
      <c r="E49" s="145"/>
    </row>
    <row r="50" spans="2:8" s="85" customFormat="1" ht="15.95" customHeight="1" x14ac:dyDescent="0.25">
      <c r="B50" s="94" t="s">
        <v>188</v>
      </c>
      <c r="C50" s="288"/>
      <c r="D50" s="94">
        <v>8</v>
      </c>
      <c r="E50" s="145"/>
    </row>
    <row r="51" spans="2:8" s="85" customFormat="1" ht="15.95" customHeight="1" x14ac:dyDescent="0.25">
      <c r="B51" s="94" t="s">
        <v>95</v>
      </c>
      <c r="C51" s="288"/>
      <c r="D51" s="94">
        <v>127</v>
      </c>
      <c r="E51" s="145"/>
    </row>
    <row r="52" spans="2:8" s="85" customFormat="1" ht="15.95" customHeight="1" x14ac:dyDescent="0.25">
      <c r="B52" s="94" t="s">
        <v>96</v>
      </c>
      <c r="C52" s="288"/>
      <c r="D52" s="94">
        <v>268</v>
      </c>
      <c r="E52" s="183"/>
    </row>
    <row r="53" spans="2:8" s="85" customFormat="1" ht="15.95" customHeight="1" x14ac:dyDescent="0.25">
      <c r="B53" s="94" t="s">
        <v>202</v>
      </c>
      <c r="C53" s="288"/>
      <c r="D53" s="94">
        <v>5</v>
      </c>
      <c r="E53" s="193"/>
    </row>
    <row r="54" spans="2:8" s="85" customFormat="1" ht="15.95" customHeight="1" x14ac:dyDescent="0.25">
      <c r="B54" s="94" t="s">
        <v>285</v>
      </c>
      <c r="C54" s="288"/>
      <c r="D54" s="94">
        <v>54</v>
      </c>
      <c r="E54" s="193"/>
    </row>
    <row r="55" spans="2:8" s="85" customFormat="1" ht="15.95" customHeight="1" x14ac:dyDescent="0.25">
      <c r="B55" s="94" t="s">
        <v>97</v>
      </c>
      <c r="C55" s="288"/>
      <c r="D55" s="94">
        <v>55</v>
      </c>
      <c r="E55" s="145"/>
    </row>
    <row r="56" spans="2:8" s="85" customFormat="1" ht="15.95" customHeight="1" x14ac:dyDescent="0.25">
      <c r="B56" s="94" t="s">
        <v>98</v>
      </c>
      <c r="C56" s="288"/>
      <c r="D56" s="94">
        <v>19</v>
      </c>
      <c r="E56" s="145"/>
    </row>
    <row r="57" spans="2:8" s="85" customFormat="1" ht="15.95" customHeight="1" x14ac:dyDescent="0.25">
      <c r="B57" s="94" t="s">
        <v>99</v>
      </c>
      <c r="C57" s="288"/>
      <c r="D57" s="94">
        <v>64</v>
      </c>
      <c r="E57" s="145"/>
    </row>
    <row r="58" spans="2:8" s="85" customFormat="1" ht="15.95" customHeight="1" x14ac:dyDescent="0.25">
      <c r="B58" s="94" t="s">
        <v>100</v>
      </c>
      <c r="C58" s="288"/>
      <c r="D58" s="94">
        <v>129</v>
      </c>
      <c r="E58" s="146"/>
      <c r="G58" s="273"/>
      <c r="H58" s="274"/>
    </row>
    <row r="59" spans="2:8" s="85" customFormat="1" ht="15.95" customHeight="1" x14ac:dyDescent="0.25">
      <c r="B59" s="94" t="s">
        <v>101</v>
      </c>
      <c r="C59" s="288"/>
      <c r="D59" s="94">
        <v>35</v>
      </c>
      <c r="E59" s="213"/>
    </row>
    <row r="60" spans="2:8" s="85" customFormat="1" ht="15.95" customHeight="1" x14ac:dyDescent="0.25">
      <c r="B60" s="94" t="s">
        <v>102</v>
      </c>
      <c r="C60" s="288"/>
      <c r="D60" s="94">
        <v>420</v>
      </c>
      <c r="E60" s="146"/>
    </row>
    <row r="61" spans="2:8" s="85" customFormat="1" ht="15.95" customHeight="1" x14ac:dyDescent="0.25">
      <c r="B61" s="94" t="s">
        <v>103</v>
      </c>
      <c r="C61" s="288"/>
      <c r="D61" s="94">
        <v>198</v>
      </c>
      <c r="E61" s="145"/>
    </row>
    <row r="62" spans="2:8" s="85" customFormat="1" ht="15.95" customHeight="1" x14ac:dyDescent="0.25">
      <c r="B62" s="94" t="s">
        <v>104</v>
      </c>
      <c r="C62" s="288"/>
      <c r="D62" s="94">
        <v>79</v>
      </c>
      <c r="E62" s="145"/>
    </row>
    <row r="63" spans="2:8" s="85" customFormat="1" ht="15.95" customHeight="1" x14ac:dyDescent="0.25">
      <c r="B63" s="94" t="s">
        <v>286</v>
      </c>
      <c r="C63" s="288"/>
      <c r="D63" s="94">
        <v>60</v>
      </c>
      <c r="E63" s="145"/>
    </row>
    <row r="64" spans="2:8" s="85" customFormat="1" ht="15.95" customHeight="1" x14ac:dyDescent="0.25">
      <c r="B64" s="94" t="s">
        <v>105</v>
      </c>
      <c r="C64" s="288"/>
      <c r="D64" s="94">
        <v>41</v>
      </c>
      <c r="E64" s="145"/>
    </row>
    <row r="65" spans="2:9" s="85" customFormat="1" ht="15.95" customHeight="1" x14ac:dyDescent="0.25">
      <c r="B65" s="94" t="s">
        <v>106</v>
      </c>
      <c r="C65" s="288"/>
      <c r="D65" s="94">
        <v>172</v>
      </c>
      <c r="E65" s="145"/>
    </row>
    <row r="66" spans="2:9" s="85" customFormat="1" ht="15.95" customHeight="1" x14ac:dyDescent="0.25">
      <c r="B66" s="94" t="s">
        <v>287</v>
      </c>
      <c r="C66" s="288"/>
      <c r="D66" s="94">
        <v>26</v>
      </c>
      <c r="E66" s="145"/>
    </row>
    <row r="67" spans="2:9" s="68" customFormat="1" ht="19.5" customHeight="1" x14ac:dyDescent="0.25">
      <c r="B67" s="100" t="s">
        <v>17</v>
      </c>
      <c r="C67" s="185">
        <v>2500</v>
      </c>
      <c r="D67" s="185">
        <f>SUM(D45:D66)</f>
        <v>2397</v>
      </c>
      <c r="E67" s="202"/>
      <c r="I67" s="85"/>
    </row>
    <row r="68" spans="2:9" s="85" customFormat="1" ht="21.75" customHeight="1" x14ac:dyDescent="0.25">
      <c r="B68" s="95"/>
      <c r="C68" s="95"/>
      <c r="D68" s="95"/>
      <c r="E68" s="202"/>
      <c r="F68" s="203"/>
      <c r="G68" s="203"/>
    </row>
    <row r="69" spans="2:9" ht="25.15" customHeight="1" x14ac:dyDescent="0.25">
      <c r="B69" s="292" t="s">
        <v>262</v>
      </c>
      <c r="C69" s="293"/>
      <c r="D69" s="294"/>
    </row>
    <row r="70" spans="2:9" s="68" customFormat="1" ht="22.5" customHeight="1" x14ac:dyDescent="0.25">
      <c r="B70" s="100" t="s">
        <v>131</v>
      </c>
      <c r="C70" s="187" t="s">
        <v>133</v>
      </c>
      <c r="D70" s="81" t="s">
        <v>279</v>
      </c>
      <c r="I70" s="67"/>
    </row>
    <row r="71" spans="2:9" s="85" customFormat="1" ht="15.95" customHeight="1" x14ac:dyDescent="0.25">
      <c r="B71" s="247" t="s">
        <v>213</v>
      </c>
      <c r="C71" s="247">
        <v>50</v>
      </c>
      <c r="D71" s="227">
        <v>5</v>
      </c>
      <c r="E71" s="146"/>
      <c r="F71" s="146"/>
      <c r="G71" s="146"/>
      <c r="I71" s="68"/>
    </row>
    <row r="72" spans="2:9" s="85" customFormat="1" ht="15.95" customHeight="1" x14ac:dyDescent="0.25">
      <c r="B72" s="247" t="s">
        <v>116</v>
      </c>
      <c r="C72" s="247">
        <v>3</v>
      </c>
      <c r="D72" s="227">
        <v>1</v>
      </c>
      <c r="E72" s="146"/>
      <c r="F72" s="146"/>
      <c r="G72" s="146"/>
    </row>
    <row r="73" spans="2:9" s="85" customFormat="1" ht="15.95" customHeight="1" x14ac:dyDescent="0.25">
      <c r="B73" s="247" t="s">
        <v>89</v>
      </c>
      <c r="C73" s="249">
        <v>3</v>
      </c>
      <c r="D73" s="227">
        <v>3</v>
      </c>
      <c r="E73" s="146"/>
      <c r="F73" s="146"/>
      <c r="G73" s="146"/>
    </row>
    <row r="74" spans="2:9" s="85" customFormat="1" ht="15.95" customHeight="1" x14ac:dyDescent="0.25">
      <c r="B74" s="247" t="s">
        <v>90</v>
      </c>
      <c r="C74" s="247">
        <v>10</v>
      </c>
      <c r="D74" s="227">
        <v>8</v>
      </c>
      <c r="E74" s="146"/>
      <c r="F74" s="146"/>
      <c r="G74" s="146"/>
    </row>
    <row r="75" spans="2:9" s="85" customFormat="1" ht="15.95" customHeight="1" x14ac:dyDescent="0.25">
      <c r="B75" s="247" t="s">
        <v>289</v>
      </c>
      <c r="C75" s="247">
        <v>10</v>
      </c>
      <c r="D75" s="227">
        <v>9</v>
      </c>
      <c r="E75" s="207"/>
      <c r="F75" s="146"/>
      <c r="G75" s="146"/>
    </row>
    <row r="76" spans="2:9" s="85" customFormat="1" ht="15.95" customHeight="1" x14ac:dyDescent="0.25">
      <c r="B76" s="247" t="s">
        <v>212</v>
      </c>
      <c r="C76" s="247">
        <v>20</v>
      </c>
      <c r="D76" s="227">
        <v>15</v>
      </c>
      <c r="E76" s="207"/>
      <c r="F76" s="146"/>
      <c r="G76" s="146"/>
    </row>
    <row r="77" spans="2:9" s="85" customFormat="1" ht="15.95" customHeight="1" x14ac:dyDescent="0.25">
      <c r="B77" s="247" t="s">
        <v>294</v>
      </c>
      <c r="C77" s="247">
        <v>10</v>
      </c>
      <c r="D77" s="227">
        <v>10</v>
      </c>
      <c r="E77" s="146"/>
      <c r="F77" s="146"/>
      <c r="G77" s="146"/>
    </row>
    <row r="78" spans="2:9" s="85" customFormat="1" ht="15.95" customHeight="1" x14ac:dyDescent="0.25">
      <c r="B78" s="247" t="s">
        <v>215</v>
      </c>
      <c r="C78" s="247">
        <v>20</v>
      </c>
      <c r="D78" s="227">
        <v>19</v>
      </c>
      <c r="E78" s="146"/>
      <c r="F78" s="146"/>
      <c r="G78" s="146"/>
    </row>
    <row r="79" spans="2:9" s="85" customFormat="1" ht="15.95" customHeight="1" x14ac:dyDescent="0.25">
      <c r="B79" s="248" t="s">
        <v>92</v>
      </c>
      <c r="C79" s="250">
        <v>10</v>
      </c>
      <c r="D79" s="228">
        <v>8</v>
      </c>
      <c r="E79" s="225"/>
      <c r="F79" s="146"/>
      <c r="G79" s="146"/>
    </row>
    <row r="80" spans="2:9" s="68" customFormat="1" ht="22.5" customHeight="1" x14ac:dyDescent="0.25">
      <c r="B80" s="100" t="s">
        <v>17</v>
      </c>
      <c r="C80" s="187">
        <f>SUM(C71:C79)</f>
        <v>136</v>
      </c>
      <c r="D80" s="114">
        <f>SUM(D71:D79)</f>
        <v>78</v>
      </c>
      <c r="E80" s="220"/>
      <c r="G80" s="144"/>
      <c r="I80" s="85"/>
    </row>
    <row r="81" spans="2:9" s="68" customFormat="1" ht="22.5" customHeight="1" x14ac:dyDescent="0.25">
      <c r="B81" s="104"/>
      <c r="C81" s="104"/>
      <c r="D81" s="105"/>
      <c r="I81" s="85"/>
    </row>
    <row r="82" spans="2:9" s="68" customFormat="1" ht="22.5" customHeight="1" x14ac:dyDescent="0.25">
      <c r="B82" s="292" t="s">
        <v>263</v>
      </c>
      <c r="C82" s="293"/>
      <c r="D82" s="294"/>
      <c r="I82" s="85"/>
    </row>
    <row r="83" spans="2:9" s="68" customFormat="1" ht="18" customHeight="1" x14ac:dyDescent="0.25">
      <c r="B83" s="100" t="s">
        <v>293</v>
      </c>
      <c r="C83" s="187" t="s">
        <v>133</v>
      </c>
      <c r="D83" s="81" t="s">
        <v>279</v>
      </c>
      <c r="I83" s="85"/>
    </row>
    <row r="84" spans="2:9" s="68" customFormat="1" ht="15.75" x14ac:dyDescent="0.25">
      <c r="B84" s="247" t="s">
        <v>213</v>
      </c>
      <c r="C84" s="247">
        <v>50</v>
      </c>
      <c r="D84" s="227">
        <v>58</v>
      </c>
      <c r="I84" s="85"/>
    </row>
    <row r="85" spans="2:9" s="68" customFormat="1" ht="15.75" x14ac:dyDescent="0.25">
      <c r="B85" s="247" t="s">
        <v>116</v>
      </c>
      <c r="C85" s="247">
        <v>3</v>
      </c>
      <c r="D85" s="227">
        <v>8</v>
      </c>
      <c r="I85" s="85"/>
    </row>
    <row r="86" spans="2:9" s="68" customFormat="1" ht="15.75" x14ac:dyDescent="0.25">
      <c r="B86" s="247" t="s">
        <v>89</v>
      </c>
      <c r="C86" s="249">
        <v>3</v>
      </c>
      <c r="D86" s="227">
        <v>8</v>
      </c>
      <c r="I86" s="85"/>
    </row>
    <row r="87" spans="2:9" s="68" customFormat="1" ht="15.75" x14ac:dyDescent="0.25">
      <c r="B87" s="247" t="s">
        <v>90</v>
      </c>
      <c r="C87" s="247">
        <v>10</v>
      </c>
      <c r="D87" s="227">
        <v>20</v>
      </c>
      <c r="I87" s="85"/>
    </row>
    <row r="88" spans="2:9" s="68" customFormat="1" ht="15.75" x14ac:dyDescent="0.25">
      <c r="B88" s="247" t="s">
        <v>289</v>
      </c>
      <c r="C88" s="247">
        <v>10</v>
      </c>
      <c r="D88" s="227">
        <v>22</v>
      </c>
      <c r="I88" s="85"/>
    </row>
    <row r="89" spans="2:9" s="68" customFormat="1" ht="15.75" x14ac:dyDescent="0.25">
      <c r="B89" s="247" t="s">
        <v>212</v>
      </c>
      <c r="C89" s="247">
        <v>20</v>
      </c>
      <c r="D89" s="227">
        <v>39</v>
      </c>
      <c r="I89" s="85"/>
    </row>
    <row r="90" spans="2:9" s="68" customFormat="1" ht="15.75" x14ac:dyDescent="0.25">
      <c r="B90" s="247" t="s">
        <v>294</v>
      </c>
      <c r="C90" s="247">
        <v>10</v>
      </c>
      <c r="D90" s="227">
        <v>20</v>
      </c>
      <c r="I90" s="85"/>
    </row>
    <row r="91" spans="2:9" s="68" customFormat="1" ht="15.75" x14ac:dyDescent="0.25">
      <c r="B91" s="247" t="s">
        <v>215</v>
      </c>
      <c r="C91" s="247">
        <v>20</v>
      </c>
      <c r="D91" s="227">
        <v>40</v>
      </c>
      <c r="I91" s="85"/>
    </row>
    <row r="92" spans="2:9" s="68" customFormat="1" ht="15.75" x14ac:dyDescent="0.25">
      <c r="B92" s="248" t="s">
        <v>92</v>
      </c>
      <c r="C92" s="250">
        <v>10</v>
      </c>
      <c r="D92" s="228">
        <v>23</v>
      </c>
      <c r="E92" s="144"/>
      <c r="I92" s="85"/>
    </row>
    <row r="93" spans="2:9" s="68" customFormat="1" ht="20.25" customHeight="1" x14ac:dyDescent="0.25">
      <c r="B93" s="100" t="s">
        <v>17</v>
      </c>
      <c r="C93" s="187">
        <f>SUM(C84:C92)</f>
        <v>136</v>
      </c>
      <c r="D93" s="114">
        <f>SUM(D84:D92)</f>
        <v>238</v>
      </c>
      <c r="E93" s="202"/>
      <c r="F93" s="114"/>
      <c r="I93" s="85"/>
    </row>
    <row r="94" spans="2:9" s="68" customFormat="1" ht="18.95" customHeight="1" x14ac:dyDescent="0.25">
      <c r="B94" s="104"/>
      <c r="C94" s="104"/>
      <c r="D94" s="105"/>
      <c r="I94" s="85"/>
    </row>
    <row r="95" spans="2:9" s="68" customFormat="1" ht="18.95" customHeight="1" x14ac:dyDescent="0.25">
      <c r="B95" s="104"/>
      <c r="C95" s="104"/>
      <c r="D95" s="105"/>
      <c r="I95" s="85"/>
    </row>
    <row r="96" spans="2:9" ht="23.25" customHeight="1" x14ac:dyDescent="0.25">
      <c r="B96" s="292" t="s">
        <v>260</v>
      </c>
      <c r="C96" s="293"/>
      <c r="D96" s="294"/>
      <c r="E96" s="101"/>
      <c r="I96" s="68"/>
    </row>
    <row r="97" spans="2:9" ht="21.75" customHeight="1" x14ac:dyDescent="0.25">
      <c r="B97" s="100" t="s">
        <v>261</v>
      </c>
      <c r="C97" s="187" t="s">
        <v>133</v>
      </c>
      <c r="D97" s="81" t="s">
        <v>279</v>
      </c>
      <c r="E97" s="101"/>
      <c r="I97" s="68"/>
    </row>
    <row r="98" spans="2:9" ht="15.75" customHeight="1" x14ac:dyDescent="0.25">
      <c r="B98" s="248" t="s">
        <v>213</v>
      </c>
      <c r="C98" s="298" t="s">
        <v>259</v>
      </c>
      <c r="D98" s="265">
        <v>19818</v>
      </c>
      <c r="E98" s="101"/>
      <c r="I98" s="68"/>
    </row>
    <row r="99" spans="2:9" ht="15.75" customHeight="1" x14ac:dyDescent="0.25">
      <c r="B99" s="247" t="s">
        <v>290</v>
      </c>
      <c r="C99" s="299"/>
      <c r="D99" s="266">
        <v>93</v>
      </c>
      <c r="E99" s="101"/>
      <c r="I99" s="68"/>
    </row>
    <row r="100" spans="2:9" ht="15.75" customHeight="1" x14ac:dyDescent="0.25">
      <c r="B100" s="247" t="s">
        <v>116</v>
      </c>
      <c r="C100" s="299"/>
      <c r="D100" s="266">
        <v>9</v>
      </c>
      <c r="E100" s="101"/>
      <c r="I100" s="68"/>
    </row>
    <row r="101" spans="2:9" ht="15.75" customHeight="1" x14ac:dyDescent="0.25">
      <c r="B101" s="247" t="s">
        <v>89</v>
      </c>
      <c r="C101" s="299"/>
      <c r="D101" s="266">
        <v>2</v>
      </c>
      <c r="E101" s="101"/>
      <c r="I101" s="68"/>
    </row>
    <row r="102" spans="2:9" ht="15.75" customHeight="1" x14ac:dyDescent="0.25">
      <c r="B102" s="247" t="s">
        <v>91</v>
      </c>
      <c r="C102" s="299"/>
      <c r="D102" s="266">
        <v>180</v>
      </c>
      <c r="E102" s="101"/>
      <c r="I102" s="68"/>
    </row>
    <row r="103" spans="2:9" ht="15.75" customHeight="1" x14ac:dyDescent="0.25">
      <c r="B103" s="247" t="s">
        <v>214</v>
      </c>
      <c r="C103" s="299"/>
      <c r="D103" s="266">
        <v>5</v>
      </c>
      <c r="E103" s="101"/>
      <c r="I103" s="68"/>
    </row>
    <row r="104" spans="2:9" ht="15.75" customHeight="1" x14ac:dyDescent="0.25">
      <c r="B104" s="247" t="s">
        <v>291</v>
      </c>
      <c r="C104" s="299"/>
      <c r="D104" s="266">
        <v>81</v>
      </c>
      <c r="E104" s="101"/>
      <c r="I104" s="68"/>
    </row>
    <row r="105" spans="2:9" ht="15.75" customHeight="1" x14ac:dyDescent="0.25">
      <c r="B105" s="247" t="s">
        <v>292</v>
      </c>
      <c r="C105" s="299"/>
      <c r="D105" s="266">
        <v>63</v>
      </c>
      <c r="E105" s="101"/>
      <c r="I105" s="68"/>
    </row>
    <row r="106" spans="2:9" ht="15.75" customHeight="1" x14ac:dyDescent="0.25">
      <c r="B106" s="247" t="s">
        <v>90</v>
      </c>
      <c r="C106" s="299"/>
      <c r="D106" s="266">
        <v>46</v>
      </c>
      <c r="E106" s="101"/>
      <c r="I106" s="68"/>
    </row>
    <row r="107" spans="2:9" ht="15.75" customHeight="1" x14ac:dyDescent="0.25">
      <c r="B107" s="247" t="s">
        <v>215</v>
      </c>
      <c r="C107" s="299"/>
      <c r="D107" s="265">
        <v>3501</v>
      </c>
      <c r="E107" s="101"/>
      <c r="I107" s="68"/>
    </row>
    <row r="108" spans="2:9" ht="15.75" customHeight="1" x14ac:dyDescent="0.25">
      <c r="B108" s="247" t="s">
        <v>51</v>
      </c>
      <c r="C108" s="299"/>
      <c r="D108" s="266">
        <v>344</v>
      </c>
      <c r="E108" s="101"/>
      <c r="I108" s="68"/>
    </row>
    <row r="109" spans="2:9" ht="15.75" customHeight="1" x14ac:dyDescent="0.25">
      <c r="B109" s="248" t="s">
        <v>92</v>
      </c>
      <c r="C109" s="300"/>
      <c r="D109" s="266">
        <v>319</v>
      </c>
      <c r="E109" s="101"/>
      <c r="I109" s="68"/>
    </row>
    <row r="110" spans="2:9" ht="20.25" customHeight="1" x14ac:dyDescent="0.25">
      <c r="B110" s="296" t="s">
        <v>17</v>
      </c>
      <c r="C110" s="297"/>
      <c r="D110" s="241">
        <f>SUM(D98:E109)</f>
        <v>24461</v>
      </c>
      <c r="E110" s="202"/>
      <c r="F110" s="203"/>
      <c r="G110" s="203"/>
      <c r="I110" s="68"/>
    </row>
    <row r="111" spans="2:9" ht="20.25" customHeight="1" x14ac:dyDescent="0.25">
      <c r="B111" s="95"/>
      <c r="C111" s="95"/>
      <c r="D111" s="95"/>
      <c r="E111" s="101"/>
      <c r="I111" s="68"/>
    </row>
    <row r="112" spans="2:9" ht="12" customHeight="1" x14ac:dyDescent="0.25">
      <c r="B112" s="95"/>
      <c r="C112" s="95"/>
      <c r="D112" s="95"/>
      <c r="E112" s="101"/>
      <c r="I112" s="68"/>
    </row>
    <row r="113" spans="2:9" ht="20.25" customHeight="1" x14ac:dyDescent="0.25">
      <c r="G113" s="184"/>
      <c r="I113" s="68"/>
    </row>
    <row r="114" spans="2:9" ht="15.75" x14ac:dyDescent="0.25">
      <c r="B114" s="291" t="s">
        <v>129</v>
      </c>
      <c r="C114" s="291"/>
      <c r="D114" s="291"/>
    </row>
    <row r="115" spans="2:9" ht="21" customHeight="1" x14ac:dyDescent="0.25">
      <c r="B115" s="100" t="s">
        <v>130</v>
      </c>
      <c r="C115" s="301" t="s">
        <v>295</v>
      </c>
      <c r="D115" s="81" t="s">
        <v>279</v>
      </c>
    </row>
    <row r="116" spans="2:9" x14ac:dyDescent="0.25">
      <c r="B116" s="99" t="s">
        <v>117</v>
      </c>
      <c r="C116" s="302"/>
      <c r="D116" s="242">
        <v>38</v>
      </c>
    </row>
    <row r="117" spans="2:9" x14ac:dyDescent="0.25">
      <c r="B117" s="99" t="s">
        <v>118</v>
      </c>
      <c r="C117" s="302"/>
      <c r="D117" s="242">
        <v>564</v>
      </c>
    </row>
    <row r="118" spans="2:9" x14ac:dyDescent="0.25">
      <c r="B118" s="99" t="s">
        <v>119</v>
      </c>
      <c r="C118" s="302"/>
      <c r="D118" s="243">
        <v>2491</v>
      </c>
    </row>
    <row r="119" spans="2:9" x14ac:dyDescent="0.25">
      <c r="B119" s="99" t="s">
        <v>120</v>
      </c>
      <c r="C119" s="302"/>
      <c r="D119" s="242">
        <v>866</v>
      </c>
    </row>
    <row r="120" spans="2:9" x14ac:dyDescent="0.25">
      <c r="B120" s="99" t="s">
        <v>121</v>
      </c>
      <c r="C120" s="302"/>
      <c r="D120" s="242">
        <v>28</v>
      </c>
    </row>
    <row r="121" spans="2:9" ht="18" customHeight="1" x14ac:dyDescent="0.25">
      <c r="B121" s="100" t="s">
        <v>17</v>
      </c>
      <c r="C121" s="302"/>
      <c r="D121" s="241">
        <f>SUM(D116:E120)</f>
        <v>3987</v>
      </c>
      <c r="E121" s="173"/>
    </row>
    <row r="122" spans="2:9" x14ac:dyDescent="0.25">
      <c r="B122" s="78" t="s">
        <v>114</v>
      </c>
      <c r="C122" s="302"/>
      <c r="D122" s="244">
        <f>D121</f>
        <v>3987</v>
      </c>
    </row>
    <row r="123" spans="2:9" x14ac:dyDescent="0.25">
      <c r="B123" s="78" t="s">
        <v>115</v>
      </c>
      <c r="C123" s="303"/>
      <c r="D123" s="244">
        <v>0</v>
      </c>
    </row>
    <row r="124" spans="2:9" x14ac:dyDescent="0.25">
      <c r="B124" s="95"/>
      <c r="C124" s="230"/>
      <c r="D124" s="230"/>
    </row>
    <row r="125" spans="2:9" ht="15.75" x14ac:dyDescent="0.25">
      <c r="B125" s="277" t="s">
        <v>126</v>
      </c>
      <c r="C125" s="277"/>
      <c r="D125" s="277"/>
    </row>
    <row r="126" spans="2:9" ht="22.5" customHeight="1" x14ac:dyDescent="0.25">
      <c r="B126" s="100" t="s">
        <v>127</v>
      </c>
      <c r="C126" s="304" t="s">
        <v>295</v>
      </c>
      <c r="D126" s="81" t="s">
        <v>279</v>
      </c>
    </row>
    <row r="127" spans="2:9" ht="25.5" customHeight="1" x14ac:dyDescent="0.25">
      <c r="B127" s="78" t="s">
        <v>128</v>
      </c>
      <c r="C127" s="305"/>
      <c r="D127" s="246">
        <v>1058</v>
      </c>
      <c r="E127" s="170"/>
    </row>
    <row r="128" spans="2:9" x14ac:dyDescent="0.25">
      <c r="B128" s="95"/>
      <c r="C128" s="230"/>
      <c r="D128" s="230"/>
    </row>
    <row r="129" spans="2:5" x14ac:dyDescent="0.25">
      <c r="B129" s="167"/>
      <c r="C129" s="167"/>
      <c r="D129" s="167"/>
    </row>
    <row r="130" spans="2:5" ht="15.75" x14ac:dyDescent="0.25">
      <c r="B130" s="277" t="s">
        <v>216</v>
      </c>
      <c r="C130" s="277"/>
      <c r="D130" s="277"/>
    </row>
    <row r="131" spans="2:5" ht="26.25" customHeight="1" x14ac:dyDescent="0.25">
      <c r="B131" s="100" t="s">
        <v>217</v>
      </c>
      <c r="C131" s="187" t="s">
        <v>204</v>
      </c>
      <c r="D131" s="81" t="s">
        <v>279</v>
      </c>
    </row>
    <row r="132" spans="2:5" ht="56.25" customHeight="1" x14ac:dyDescent="0.25">
      <c r="B132" s="223" t="s">
        <v>218</v>
      </c>
      <c r="C132" s="188" t="s">
        <v>221</v>
      </c>
      <c r="D132" s="262">
        <v>1</v>
      </c>
    </row>
    <row r="133" spans="2:5" ht="55.5" customHeight="1" x14ac:dyDescent="0.25">
      <c r="B133" s="223" t="s">
        <v>219</v>
      </c>
      <c r="C133" s="188" t="s">
        <v>222</v>
      </c>
      <c r="D133" s="262">
        <v>1</v>
      </c>
    </row>
    <row r="134" spans="2:5" ht="60.75" x14ac:dyDescent="0.25">
      <c r="B134" s="223" t="s">
        <v>220</v>
      </c>
      <c r="C134" s="186" t="s">
        <v>223</v>
      </c>
      <c r="D134" s="262">
        <v>1</v>
      </c>
    </row>
    <row r="135" spans="2:5" x14ac:dyDescent="0.25">
      <c r="B135" s="167"/>
      <c r="C135" s="167"/>
      <c r="D135" s="167"/>
    </row>
    <row r="136" spans="2:5" x14ac:dyDescent="0.25">
      <c r="B136" s="167"/>
      <c r="C136" s="167"/>
      <c r="D136" s="167"/>
    </row>
    <row r="137" spans="2:5" x14ac:dyDescent="0.25">
      <c r="B137" s="167"/>
      <c r="C137" s="167"/>
      <c r="D137" s="167"/>
    </row>
    <row r="138" spans="2:5" x14ac:dyDescent="0.25">
      <c r="B138" s="167"/>
      <c r="C138" s="167"/>
      <c r="D138" s="167"/>
    </row>
    <row r="139" spans="2:5" x14ac:dyDescent="0.25">
      <c r="B139" s="167"/>
      <c r="C139" s="167"/>
      <c r="D139" s="167"/>
    </row>
    <row r="141" spans="2:5" ht="15.75" x14ac:dyDescent="0.25">
      <c r="B141" s="295" t="s">
        <v>206</v>
      </c>
      <c r="C141" s="295"/>
      <c r="D141" s="295"/>
      <c r="E141" s="143"/>
    </row>
    <row r="142" spans="2:5" ht="16.5" customHeight="1" x14ac:dyDescent="0.25">
      <c r="B142" s="290" t="s">
        <v>207</v>
      </c>
      <c r="C142" s="290"/>
      <c r="D142" s="290"/>
      <c r="E142" s="83"/>
    </row>
    <row r="143" spans="2:5" ht="15.75" customHeight="1" x14ac:dyDescent="0.25">
      <c r="B143" s="290" t="s">
        <v>172</v>
      </c>
      <c r="C143" s="290"/>
      <c r="D143" s="290"/>
      <c r="E143" s="83"/>
    </row>
    <row r="144" spans="2:5" x14ac:dyDescent="0.25">
      <c r="B144" s="289"/>
      <c r="C144" s="289"/>
      <c r="D144" s="289"/>
      <c r="E144" s="83"/>
    </row>
  </sheetData>
  <sortState xmlns:xlrd2="http://schemas.microsoft.com/office/spreadsheetml/2017/richdata2" ref="B71:D77">
    <sortCondition ref="B71:B77"/>
  </sortState>
  <mergeCells count="30">
    <mergeCell ref="B144:D144"/>
    <mergeCell ref="B143:D143"/>
    <mergeCell ref="B142:D142"/>
    <mergeCell ref="B114:D114"/>
    <mergeCell ref="B69:D69"/>
    <mergeCell ref="B141:D141"/>
    <mergeCell ref="B82:D82"/>
    <mergeCell ref="B130:D130"/>
    <mergeCell ref="B125:D125"/>
    <mergeCell ref="B96:D96"/>
    <mergeCell ref="B110:C110"/>
    <mergeCell ref="C98:C109"/>
    <mergeCell ref="C115:C123"/>
    <mergeCell ref="C126:C127"/>
    <mergeCell ref="G58:H58"/>
    <mergeCell ref="B1:D1"/>
    <mergeCell ref="B3:D3"/>
    <mergeCell ref="B8:D8"/>
    <mergeCell ref="E11:G12"/>
    <mergeCell ref="B4:D4"/>
    <mergeCell ref="B6:D6"/>
    <mergeCell ref="E10:H10"/>
    <mergeCell ref="B15:D15"/>
    <mergeCell ref="B34:D34"/>
    <mergeCell ref="B43:D43"/>
    <mergeCell ref="B21:D21"/>
    <mergeCell ref="B28:C28"/>
    <mergeCell ref="C23:C27"/>
    <mergeCell ref="B30:D30"/>
    <mergeCell ref="C45:C66"/>
  </mergeCells>
  <pageMargins left="0.78740157480314965" right="0.70866141732283472" top="0.61" bottom="0.19" header="0.39370078740157483" footer="0.15748031496062992"/>
  <pageSetup paperSize="9" scale="77" firstPageNumber="0" fitToHeight="0" orientation="portrait" useFirstPageNumber="1" horizontalDpi="300" verticalDpi="300" r:id="rId1"/>
  <rowBreaks count="2" manualBreakCount="2">
    <brk id="40" min="1" max="3" man="1"/>
    <brk id="94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76"/>
  <sheetViews>
    <sheetView showGridLines="0" view="pageBreakPreview" zoomScale="80" zoomScaleNormal="90" zoomScaleSheetLayoutView="80" workbookViewId="0">
      <selection activeCell="B80" sqref="B80"/>
    </sheetView>
  </sheetViews>
  <sheetFormatPr defaultColWidth="9" defaultRowHeight="15" x14ac:dyDescent="0.25"/>
  <cols>
    <col min="1" max="1" width="1.85546875" style="67" customWidth="1"/>
    <col min="2" max="2" width="90.140625" style="77" customWidth="1"/>
    <col min="3" max="3" width="20.7109375" style="76" customWidth="1"/>
    <col min="4" max="4" width="19.7109375" style="76" customWidth="1"/>
    <col min="5" max="5" width="9" style="67"/>
    <col min="6" max="6" width="9.42578125" style="67" bestFit="1" customWidth="1"/>
    <col min="7" max="16384" width="9" style="67"/>
  </cols>
  <sheetData>
    <row r="1" spans="1:14" ht="11.45" customHeight="1" x14ac:dyDescent="0.25"/>
    <row r="2" spans="1:14" ht="101.45" customHeight="1" x14ac:dyDescent="0.25">
      <c r="B2" s="306"/>
      <c r="C2" s="306"/>
      <c r="D2" s="306"/>
    </row>
    <row r="3" spans="1:14" ht="7.5" customHeight="1" x14ac:dyDescent="0.25">
      <c r="B3" s="67"/>
      <c r="C3" s="67"/>
      <c r="D3" s="67"/>
    </row>
    <row r="4" spans="1:14" ht="39.75" customHeight="1" x14ac:dyDescent="0.25">
      <c r="B4" s="276" t="s">
        <v>253</v>
      </c>
      <c r="C4" s="276"/>
      <c r="D4" s="276"/>
    </row>
    <row r="5" spans="1:14" s="68" customFormat="1" ht="27" customHeight="1" x14ac:dyDescent="0.25">
      <c r="B5" s="280" t="s">
        <v>275</v>
      </c>
      <c r="C5" s="280"/>
      <c r="D5" s="280"/>
    </row>
    <row r="6" spans="1:14" s="85" customFormat="1" ht="7.5" customHeight="1" x14ac:dyDescent="0.25">
      <c r="B6" s="95"/>
      <c r="C6" s="229"/>
      <c r="D6" s="230"/>
      <c r="E6" s="115"/>
    </row>
    <row r="7" spans="1:14" s="85" customFormat="1" ht="19.899999999999999" customHeight="1" x14ac:dyDescent="0.25">
      <c r="B7" s="281" t="s">
        <v>299</v>
      </c>
      <c r="C7" s="281"/>
      <c r="D7" s="281"/>
      <c r="E7" s="86"/>
    </row>
    <row r="8" spans="1:14" s="85" customFormat="1" ht="9" customHeight="1" x14ac:dyDescent="0.25">
      <c r="B8" s="95"/>
      <c r="C8" s="229"/>
      <c r="D8" s="230"/>
      <c r="E8" s="87"/>
    </row>
    <row r="9" spans="1:14" s="71" customFormat="1" ht="35.25" customHeight="1" x14ac:dyDescent="0.25">
      <c r="A9" s="67"/>
      <c r="B9" s="80" t="s">
        <v>132</v>
      </c>
      <c r="C9" s="80" t="s">
        <v>133</v>
      </c>
      <c r="D9" s="139" t="s">
        <v>300</v>
      </c>
      <c r="E9" s="197"/>
    </row>
    <row r="10" spans="1:14" s="88" customFormat="1" ht="32.25" customHeight="1" x14ac:dyDescent="0.25">
      <c r="B10" s="73" t="s">
        <v>134</v>
      </c>
      <c r="C10" s="90">
        <v>0.9</v>
      </c>
      <c r="D10" s="168">
        <f>IFERROR((D11/D12),"")</f>
        <v>0.97179788484136309</v>
      </c>
    </row>
    <row r="11" spans="1:14" s="89" customFormat="1" ht="32.25" customHeight="1" x14ac:dyDescent="0.25">
      <c r="B11" s="74" t="s">
        <v>135</v>
      </c>
      <c r="C11" s="72"/>
      <c r="D11" s="214">
        <f>595+579+1080+602+466+302+207+304</f>
        <v>4135</v>
      </c>
      <c r="E11" s="124"/>
    </row>
    <row r="12" spans="1:14" s="89" customFormat="1" ht="32.25" customHeight="1" x14ac:dyDescent="0.25">
      <c r="B12" s="74" t="s">
        <v>136</v>
      </c>
      <c r="C12" s="72"/>
      <c r="D12" s="215">
        <f>156*31-581</f>
        <v>4255</v>
      </c>
      <c r="E12" s="124"/>
    </row>
    <row r="13" spans="1:14" s="88" customFormat="1" ht="32.25" customHeight="1" x14ac:dyDescent="0.25">
      <c r="B13" s="73" t="s">
        <v>137</v>
      </c>
      <c r="C13" s="90" t="s">
        <v>225</v>
      </c>
      <c r="D13" s="169">
        <f>IFERROR((D14/D15),"")</f>
        <v>6.0541727672035135</v>
      </c>
    </row>
    <row r="14" spans="1:14" s="89" customFormat="1" ht="32.25" customHeight="1" x14ac:dyDescent="0.25">
      <c r="B14" s="74" t="s">
        <v>138</v>
      </c>
      <c r="C14" s="72"/>
      <c r="D14" s="214">
        <f>D11</f>
        <v>4135</v>
      </c>
      <c r="E14" s="124"/>
      <c r="F14" s="109"/>
    </row>
    <row r="15" spans="1:14" s="89" customFormat="1" ht="32.25" customHeight="1" x14ac:dyDescent="0.25">
      <c r="B15" s="74" t="s">
        <v>139</v>
      </c>
      <c r="C15" s="72"/>
      <c r="D15" s="224">
        <f>825-44-6-38-54</f>
        <v>683</v>
      </c>
      <c r="E15" s="124"/>
    </row>
    <row r="16" spans="1:14" s="88" customFormat="1" ht="32.25" customHeight="1" x14ac:dyDescent="0.25">
      <c r="B16" s="73" t="s">
        <v>140</v>
      </c>
      <c r="C16" s="79" t="s">
        <v>226</v>
      </c>
      <c r="D16" s="226">
        <v>4.21</v>
      </c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2:6" s="89" customFormat="1" ht="32.25" customHeight="1" x14ac:dyDescent="0.25">
      <c r="B17" s="74" t="s">
        <v>52</v>
      </c>
      <c r="C17" s="72"/>
      <c r="D17" s="216">
        <f>D10</f>
        <v>0.97179788484136309</v>
      </c>
      <c r="E17" s="204"/>
    </row>
    <row r="18" spans="2:6" s="89" customFormat="1" ht="32.25" customHeight="1" x14ac:dyDescent="0.25">
      <c r="B18" s="74" t="s">
        <v>141</v>
      </c>
      <c r="C18" s="72"/>
      <c r="D18" s="217">
        <f>D13</f>
        <v>6.0541727672035135</v>
      </c>
    </row>
    <row r="19" spans="2:6" s="88" customFormat="1" ht="32.25" customHeight="1" x14ac:dyDescent="0.25">
      <c r="B19" s="73" t="s">
        <v>268</v>
      </c>
      <c r="C19" s="90" t="s">
        <v>227</v>
      </c>
      <c r="D19" s="168">
        <f>D20/D21</f>
        <v>4.6228710462287104E-2</v>
      </c>
    </row>
    <row r="20" spans="2:6" s="89" customFormat="1" ht="32.25" customHeight="1" x14ac:dyDescent="0.25">
      <c r="B20" s="74" t="s">
        <v>144</v>
      </c>
      <c r="C20" s="72"/>
      <c r="D20" s="214">
        <v>38</v>
      </c>
      <c r="E20" s="124"/>
    </row>
    <row r="21" spans="2:6" s="89" customFormat="1" ht="32.25" customHeight="1" x14ac:dyDescent="0.25">
      <c r="B21" s="74" t="s">
        <v>145</v>
      </c>
      <c r="C21" s="72"/>
      <c r="D21" s="214">
        <v>822</v>
      </c>
      <c r="E21" s="124"/>
    </row>
    <row r="22" spans="2:6" s="89" customFormat="1" ht="32.25" customHeight="1" x14ac:dyDescent="0.3">
      <c r="B22" s="73" t="s">
        <v>269</v>
      </c>
      <c r="C22" s="90" t="s">
        <v>124</v>
      </c>
      <c r="D22" s="168">
        <f>D23/D24</f>
        <v>0</v>
      </c>
      <c r="E22" s="205"/>
    </row>
    <row r="23" spans="2:6" s="89" customFormat="1" ht="32.25" customHeight="1" x14ac:dyDescent="0.25">
      <c r="B23" s="74" t="s">
        <v>142</v>
      </c>
      <c r="C23" s="72"/>
      <c r="D23" s="214">
        <v>0</v>
      </c>
      <c r="F23" s="110"/>
    </row>
    <row r="24" spans="2:6" s="89" customFormat="1" ht="32.25" customHeight="1" x14ac:dyDescent="0.25">
      <c r="B24" s="206" t="s">
        <v>143</v>
      </c>
      <c r="C24" s="72"/>
      <c r="D24" s="214">
        <f>0+53+0+40+2+19</f>
        <v>114</v>
      </c>
      <c r="E24" s="124"/>
    </row>
    <row r="25" spans="2:6" s="88" customFormat="1" ht="32.25" customHeight="1" x14ac:dyDescent="0.25">
      <c r="B25" s="73" t="s">
        <v>146</v>
      </c>
      <c r="C25" s="90" t="s">
        <v>228</v>
      </c>
      <c r="D25" s="307" t="s">
        <v>205</v>
      </c>
    </row>
    <row r="26" spans="2:6" s="89" customFormat="1" ht="32.25" customHeight="1" x14ac:dyDescent="0.25">
      <c r="B26" s="74" t="s">
        <v>147</v>
      </c>
      <c r="C26" s="108" t="s">
        <v>197</v>
      </c>
      <c r="D26" s="308"/>
    </row>
    <row r="27" spans="2:6" s="89" customFormat="1" ht="32.25" customHeight="1" x14ac:dyDescent="0.25">
      <c r="B27" s="74" t="s">
        <v>148</v>
      </c>
      <c r="C27" s="108" t="s">
        <v>197</v>
      </c>
      <c r="D27" s="309"/>
    </row>
    <row r="28" spans="2:6" s="89" customFormat="1" ht="32.25" customHeight="1" x14ac:dyDescent="0.25">
      <c r="B28" s="73" t="s">
        <v>247</v>
      </c>
      <c r="C28" s="90" t="s">
        <v>122</v>
      </c>
      <c r="D28" s="168">
        <f>IFERROR((D29/D30),"")</f>
        <v>9.4043887147335428E-3</v>
      </c>
    </row>
    <row r="29" spans="2:6" s="89" customFormat="1" ht="32.25" customHeight="1" x14ac:dyDescent="0.25">
      <c r="B29" s="74" t="s">
        <v>149</v>
      </c>
      <c r="C29" s="79"/>
      <c r="D29" s="78">
        <v>3</v>
      </c>
    </row>
    <row r="30" spans="2:6" s="89" customFormat="1" ht="32.25" customHeight="1" x14ac:dyDescent="0.25">
      <c r="B30" s="74" t="s">
        <v>150</v>
      </c>
      <c r="C30" s="79"/>
      <c r="D30" s="78">
        <v>319</v>
      </c>
      <c r="E30" s="202"/>
    </row>
    <row r="31" spans="2:6" s="89" customFormat="1" ht="32.25" customHeight="1" x14ac:dyDescent="0.25">
      <c r="B31" s="73" t="s">
        <v>229</v>
      </c>
      <c r="C31" s="79" t="s">
        <v>123</v>
      </c>
      <c r="D31" s="168">
        <f>IFERROR((D32/D33),"")</f>
        <v>1</v>
      </c>
    </row>
    <row r="32" spans="2:6" s="89" customFormat="1" ht="32.25" customHeight="1" x14ac:dyDescent="0.25">
      <c r="B32" s="74" t="s">
        <v>151</v>
      </c>
      <c r="C32" s="79"/>
      <c r="D32" s="260">
        <v>73</v>
      </c>
    </row>
    <row r="33" spans="2:5" s="89" customFormat="1" ht="32.25" customHeight="1" x14ac:dyDescent="0.25">
      <c r="B33" s="74" t="s">
        <v>203</v>
      </c>
      <c r="C33" s="79"/>
      <c r="D33" s="263">
        <v>73</v>
      </c>
      <c r="E33" s="124"/>
    </row>
    <row r="34" spans="2:5" s="89" customFormat="1" ht="37.5" customHeight="1" x14ac:dyDescent="0.25">
      <c r="B34" s="221" t="s">
        <v>270</v>
      </c>
      <c r="C34" s="79" t="s">
        <v>235</v>
      </c>
      <c r="D34" s="168">
        <f>IFERROR((D35/D36),"")</f>
        <v>1</v>
      </c>
    </row>
    <row r="35" spans="2:5" s="89" customFormat="1" ht="37.5" customHeight="1" x14ac:dyDescent="0.25">
      <c r="B35" s="74" t="s">
        <v>233</v>
      </c>
      <c r="C35" s="79"/>
      <c r="D35" s="78">
        <v>447</v>
      </c>
    </row>
    <row r="36" spans="2:5" s="89" customFormat="1" ht="37.5" customHeight="1" x14ac:dyDescent="0.25">
      <c r="B36" s="74" t="s">
        <v>234</v>
      </c>
      <c r="C36" s="79"/>
      <c r="D36" s="78">
        <v>447</v>
      </c>
    </row>
    <row r="37" spans="2:5" s="89" customFormat="1" ht="47.25" x14ac:dyDescent="0.25">
      <c r="B37" s="172" t="s">
        <v>271</v>
      </c>
      <c r="C37" s="79" t="s">
        <v>235</v>
      </c>
      <c r="D37" s="264">
        <f>IFERROR((D38/D39),"")</f>
        <v>1</v>
      </c>
    </row>
    <row r="38" spans="2:5" s="89" customFormat="1" ht="33" customHeight="1" x14ac:dyDescent="0.25">
      <c r="B38" s="222" t="s">
        <v>236</v>
      </c>
      <c r="C38" s="75"/>
      <c r="D38" s="260">
        <v>447</v>
      </c>
    </row>
    <row r="39" spans="2:5" s="89" customFormat="1" ht="33" customHeight="1" x14ac:dyDescent="0.25">
      <c r="B39" s="74" t="s">
        <v>237</v>
      </c>
      <c r="C39" s="75"/>
      <c r="D39" s="260">
        <v>447</v>
      </c>
    </row>
    <row r="40" spans="2:5" s="89" customFormat="1" ht="33" customHeight="1" x14ac:dyDescent="0.25">
      <c r="B40" s="73" t="s">
        <v>272</v>
      </c>
      <c r="C40" s="79" t="s">
        <v>125</v>
      </c>
      <c r="D40" s="168">
        <f>IFERROR((D41/D42),"")</f>
        <v>0.99883040935672518</v>
      </c>
    </row>
    <row r="41" spans="2:5" s="89" customFormat="1" ht="33" customHeight="1" x14ac:dyDescent="0.25">
      <c r="B41" s="74" t="s">
        <v>238</v>
      </c>
      <c r="C41" s="79"/>
      <c r="D41" s="260">
        <v>854</v>
      </c>
    </row>
    <row r="42" spans="2:5" ht="33" customHeight="1" x14ac:dyDescent="0.25">
      <c r="B42" s="74" t="s">
        <v>239</v>
      </c>
      <c r="C42" s="79"/>
      <c r="D42" s="263">
        <v>855</v>
      </c>
    </row>
    <row r="43" spans="2:5" ht="33" customHeight="1" x14ac:dyDescent="0.25">
      <c r="B43" s="73" t="s">
        <v>273</v>
      </c>
      <c r="C43" s="79" t="s">
        <v>240</v>
      </c>
      <c r="D43" s="168">
        <f>IFERROR((D44/D45),"")</f>
        <v>5.3109205317939745E-4</v>
      </c>
    </row>
    <row r="44" spans="2:5" ht="33" customHeight="1" x14ac:dyDescent="0.25">
      <c r="B44" s="74" t="s">
        <v>241</v>
      </c>
      <c r="C44" s="79"/>
      <c r="D44" s="271">
        <v>567.47</v>
      </c>
    </row>
    <row r="45" spans="2:5" ht="33" customHeight="1" x14ac:dyDescent="0.25">
      <c r="B45" s="74" t="s">
        <v>242</v>
      </c>
      <c r="C45" s="79"/>
      <c r="D45" s="271">
        <v>1068496.5</v>
      </c>
    </row>
    <row r="46" spans="2:5" ht="33" customHeight="1" x14ac:dyDescent="0.25">
      <c r="B46" s="221" t="s">
        <v>274</v>
      </c>
      <c r="C46" s="79" t="s">
        <v>224</v>
      </c>
      <c r="D46" s="264">
        <f>IFERROR((D47/D48),"")</f>
        <v>0.99130434782608701</v>
      </c>
    </row>
    <row r="47" spans="2:5" ht="33" customHeight="1" x14ac:dyDescent="0.25">
      <c r="B47" s="74" t="s">
        <v>244</v>
      </c>
      <c r="C47" s="75"/>
      <c r="D47" s="260">
        <v>228</v>
      </c>
    </row>
    <row r="48" spans="2:5" ht="33" customHeight="1" x14ac:dyDescent="0.25">
      <c r="B48" s="74" t="s">
        <v>243</v>
      </c>
      <c r="C48" s="75"/>
      <c r="D48" s="260">
        <v>230</v>
      </c>
    </row>
    <row r="49" spans="2:4" ht="15" customHeight="1" x14ac:dyDescent="0.25">
      <c r="B49" s="181"/>
      <c r="C49" s="104"/>
      <c r="D49" s="182"/>
    </row>
    <row r="50" spans="2:4" ht="26.25" customHeight="1" x14ac:dyDescent="0.25">
      <c r="B50" s="315" t="s">
        <v>298</v>
      </c>
      <c r="C50" s="315"/>
      <c r="D50" s="315"/>
    </row>
    <row r="51" spans="2:4" ht="29.25" customHeight="1" x14ac:dyDescent="0.25">
      <c r="B51" s="80" t="s">
        <v>266</v>
      </c>
      <c r="C51" s="80" t="s">
        <v>133</v>
      </c>
      <c r="D51" s="139" t="s">
        <v>300</v>
      </c>
    </row>
    <row r="52" spans="2:4" ht="36" customHeight="1" x14ac:dyDescent="0.25">
      <c r="B52" s="221" t="s">
        <v>264</v>
      </c>
      <c r="C52" s="90" t="s">
        <v>230</v>
      </c>
      <c r="D52" s="168">
        <f>IFERROR((D53/D54),"")</f>
        <v>0.13475177304964539</v>
      </c>
    </row>
    <row r="53" spans="2:4" ht="25.5" customHeight="1" x14ac:dyDescent="0.25">
      <c r="B53" s="74" t="s">
        <v>245</v>
      </c>
      <c r="C53" s="79"/>
      <c r="D53" s="214">
        <v>38</v>
      </c>
    </row>
    <row r="54" spans="2:4" ht="25.5" customHeight="1" x14ac:dyDescent="0.25">
      <c r="B54" s="74" t="s">
        <v>231</v>
      </c>
      <c r="C54" s="79"/>
      <c r="D54" s="214">
        <v>282</v>
      </c>
    </row>
    <row r="55" spans="2:4" ht="32.25" customHeight="1" x14ac:dyDescent="0.25">
      <c r="B55" s="221" t="s">
        <v>265</v>
      </c>
      <c r="C55" s="90" t="s">
        <v>232</v>
      </c>
      <c r="D55" s="312" t="s">
        <v>296</v>
      </c>
    </row>
    <row r="56" spans="2:4" ht="25.5" customHeight="1" x14ac:dyDescent="0.25">
      <c r="B56" s="74" t="s">
        <v>245</v>
      </c>
      <c r="C56" s="79"/>
      <c r="D56" s="313"/>
    </row>
    <row r="57" spans="2:4" ht="25.5" customHeight="1" x14ac:dyDescent="0.25">
      <c r="B57" s="74" t="s">
        <v>231</v>
      </c>
      <c r="C57" s="79"/>
      <c r="D57" s="314"/>
    </row>
    <row r="58" spans="2:4" ht="25.5" customHeight="1" x14ac:dyDescent="0.25">
      <c r="B58" s="181"/>
      <c r="C58" s="68"/>
      <c r="D58" s="240"/>
    </row>
    <row r="59" spans="2:4" ht="15.75" x14ac:dyDescent="0.25">
      <c r="B59" s="181"/>
      <c r="C59" s="104"/>
      <c r="D59" s="182"/>
    </row>
    <row r="60" spans="2:4" x14ac:dyDescent="0.25">
      <c r="B60" s="310" t="s">
        <v>301</v>
      </c>
      <c r="C60" s="310"/>
      <c r="D60" s="310"/>
    </row>
    <row r="61" spans="2:4" x14ac:dyDescent="0.25">
      <c r="B61" s="67"/>
      <c r="C61" s="67"/>
      <c r="D61" s="67"/>
    </row>
    <row r="62" spans="2:4" x14ac:dyDescent="0.25">
      <c r="B62" s="67"/>
      <c r="C62" s="67"/>
      <c r="D62" s="67"/>
    </row>
    <row r="63" spans="2:4" ht="25.5" customHeight="1" x14ac:dyDescent="0.25">
      <c r="B63" s="67"/>
      <c r="C63" s="67"/>
      <c r="D63" s="67"/>
    </row>
    <row r="64" spans="2:4" ht="36.75" customHeight="1" x14ac:dyDescent="0.25">
      <c r="B64" s="67"/>
      <c r="C64" s="67"/>
      <c r="D64" s="67"/>
    </row>
    <row r="65" spans="2:4" ht="28.5" customHeight="1" x14ac:dyDescent="0.25">
      <c r="B65" s="311" t="s">
        <v>302</v>
      </c>
      <c r="C65" s="311"/>
      <c r="D65" s="311"/>
    </row>
    <row r="66" spans="2:4" x14ac:dyDescent="0.25">
      <c r="B66" s="102"/>
      <c r="C66" s="102"/>
      <c r="D66" s="102"/>
    </row>
    <row r="74" spans="2:4" ht="15.75" x14ac:dyDescent="0.25">
      <c r="B74" s="295" t="s">
        <v>206</v>
      </c>
      <c r="C74" s="295"/>
      <c r="D74" s="295"/>
    </row>
    <row r="75" spans="2:4" x14ac:dyDescent="0.25">
      <c r="B75" s="290" t="s">
        <v>207</v>
      </c>
      <c r="C75" s="290"/>
      <c r="D75" s="290"/>
    </row>
    <row r="76" spans="2:4" x14ac:dyDescent="0.25">
      <c r="B76" s="290" t="s">
        <v>172</v>
      </c>
      <c r="C76" s="290"/>
      <c r="D76" s="290"/>
    </row>
  </sheetData>
  <mergeCells count="12">
    <mergeCell ref="B76:D76"/>
    <mergeCell ref="B74:D74"/>
    <mergeCell ref="B75:D75"/>
    <mergeCell ref="B2:D2"/>
    <mergeCell ref="D25:D27"/>
    <mergeCell ref="B60:D60"/>
    <mergeCell ref="B65:D65"/>
    <mergeCell ref="D55:D57"/>
    <mergeCell ref="B4:D4"/>
    <mergeCell ref="B5:D5"/>
    <mergeCell ref="B7:D7"/>
    <mergeCell ref="B50:D50"/>
  </mergeCells>
  <pageMargins left="0.77" right="0.64" top="0.5" bottom="0.55000000000000004" header="0.34" footer="0.44"/>
  <pageSetup paperSize="9" scale="68" firstPageNumber="0" fitToHeight="0" orientation="portrait" useFirstPageNumber="1" horizontalDpi="300" verticalDpi="300" r:id="rId1"/>
  <rowBreaks count="1" manualBreakCount="1">
    <brk id="33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rgb="FF296D6D"/>
  </sheetPr>
  <dimension ref="B1:Y112"/>
  <sheetViews>
    <sheetView showGridLines="0" view="pageBreakPreview" topLeftCell="A76" zoomScale="90" zoomScaleNormal="80" zoomScaleSheetLayoutView="90" workbookViewId="0">
      <selection activeCell="F71" sqref="F71"/>
    </sheetView>
  </sheetViews>
  <sheetFormatPr defaultColWidth="9" defaultRowHeight="15" x14ac:dyDescent="0.25"/>
  <cols>
    <col min="1" max="1" width="2.28515625" style="67" customWidth="1"/>
    <col min="2" max="2" width="78.7109375" style="67" customWidth="1"/>
    <col min="3" max="3" width="18.28515625" style="67" customWidth="1"/>
    <col min="4" max="4" width="21.85546875" style="67" bestFit="1" customWidth="1"/>
    <col min="5" max="7" width="21.85546875" style="67" customWidth="1"/>
    <col min="8" max="8" width="10" style="67" customWidth="1"/>
    <col min="9" max="9" width="0" style="67" hidden="1" customWidth="1"/>
    <col min="10" max="10" width="3.85546875" style="67" hidden="1" customWidth="1"/>
    <col min="11" max="11" width="1.140625" style="67" customWidth="1"/>
    <col min="12" max="12" width="2.140625" style="67" customWidth="1"/>
    <col min="13" max="13" width="10.28515625" style="67" customWidth="1"/>
    <col min="14" max="14" width="15.140625" style="67" customWidth="1"/>
    <col min="15" max="15" width="9" style="67"/>
    <col min="16" max="16" width="12.42578125" style="67" customWidth="1"/>
    <col min="17" max="16384" width="9" style="67"/>
  </cols>
  <sheetData>
    <row r="1" spans="2:25" ht="10.5" customHeight="1" x14ac:dyDescent="0.25"/>
    <row r="2" spans="2:25" ht="90" customHeight="1" x14ac:dyDescent="0.25">
      <c r="B2" s="332"/>
      <c r="C2" s="332"/>
      <c r="D2" s="332"/>
      <c r="E2" s="85"/>
      <c r="F2" s="85"/>
      <c r="G2" s="85"/>
    </row>
    <row r="3" spans="2:25" ht="7.5" customHeight="1" x14ac:dyDescent="0.25"/>
    <row r="4" spans="2:25" ht="39.75" customHeight="1" x14ac:dyDescent="0.25">
      <c r="B4" s="276" t="s">
        <v>253</v>
      </c>
      <c r="C4" s="276"/>
      <c r="D4" s="276"/>
    </row>
    <row r="5" spans="2:25" s="68" customFormat="1" ht="27" customHeight="1" x14ac:dyDescent="0.25">
      <c r="B5" s="280" t="s">
        <v>276</v>
      </c>
      <c r="C5" s="280"/>
      <c r="D5" s="280"/>
    </row>
    <row r="6" spans="2:25" s="85" customFormat="1" ht="7.5" customHeight="1" x14ac:dyDescent="0.25">
      <c r="B6" s="95"/>
      <c r="C6" s="229"/>
      <c r="D6" s="230"/>
      <c r="E6" s="115"/>
    </row>
    <row r="7" spans="2:25" s="85" customFormat="1" ht="19.899999999999999" customHeight="1" x14ac:dyDescent="0.25">
      <c r="B7" s="281" t="s">
        <v>299</v>
      </c>
      <c r="C7" s="281"/>
      <c r="D7" s="281"/>
      <c r="E7" s="86"/>
    </row>
    <row r="8" spans="2:25" s="85" customFormat="1" ht="9" customHeight="1" x14ac:dyDescent="0.25">
      <c r="B8" s="95"/>
      <c r="C8" s="229"/>
      <c r="D8" s="230"/>
      <c r="E8" s="87"/>
    </row>
    <row r="9" spans="2:25" ht="22.15" customHeight="1" x14ac:dyDescent="0.25">
      <c r="B9" s="316" t="s">
        <v>173</v>
      </c>
      <c r="C9" s="316"/>
      <c r="D9" s="316"/>
      <c r="E9" s="149"/>
      <c r="F9" s="149"/>
      <c r="G9" s="149"/>
    </row>
    <row r="10" spans="2:25" s="70" customFormat="1" ht="22.15" customHeight="1" x14ac:dyDescent="0.25">
      <c r="B10" s="333" t="s">
        <v>60</v>
      </c>
      <c r="C10" s="333"/>
      <c r="D10" s="120" t="s">
        <v>300</v>
      </c>
      <c r="E10" s="150"/>
      <c r="F10" s="150"/>
      <c r="G10" s="150"/>
      <c r="H10" s="116"/>
      <c r="I10" s="116"/>
      <c r="J10" s="116"/>
      <c r="K10" s="116"/>
      <c r="L10" s="116"/>
      <c r="M10" s="116"/>
      <c r="N10" s="116"/>
      <c r="W10" s="67"/>
      <c r="X10" s="67"/>
      <c r="Y10" s="67"/>
    </row>
    <row r="11" spans="2:25" ht="22.15" customHeight="1" x14ac:dyDescent="0.25">
      <c r="B11" s="322" t="s">
        <v>110</v>
      </c>
      <c r="C11" s="322"/>
      <c r="D11" s="190">
        <v>0.93669999999999998</v>
      </c>
      <c r="E11" s="151"/>
      <c r="F11" s="151"/>
      <c r="G11" s="151"/>
      <c r="H11" s="176"/>
      <c r="I11" s="174"/>
      <c r="J11" s="174"/>
      <c r="K11" s="174"/>
      <c r="L11" s="174"/>
      <c r="M11" s="176"/>
      <c r="N11" s="117"/>
      <c r="O11" s="141"/>
      <c r="P11" s="98"/>
      <c r="Q11" s="106"/>
    </row>
    <row r="12" spans="2:25" ht="22.15" customHeight="1" x14ac:dyDescent="0.25">
      <c r="B12" s="322" t="s">
        <v>111</v>
      </c>
      <c r="C12" s="322"/>
      <c r="D12" s="218">
        <v>0</v>
      </c>
      <c r="E12" s="152"/>
      <c r="F12" s="152"/>
      <c r="G12" s="152"/>
      <c r="H12" s="176"/>
      <c r="I12" s="174"/>
      <c r="J12" s="174"/>
      <c r="K12" s="174"/>
      <c r="L12" s="174"/>
      <c r="M12" s="209"/>
      <c r="N12" s="117"/>
      <c r="O12" s="140"/>
      <c r="Q12" s="106"/>
      <c r="W12" s="126"/>
      <c r="X12" s="127"/>
      <c r="Y12" s="128"/>
    </row>
    <row r="13" spans="2:25" ht="22.15" customHeight="1" x14ac:dyDescent="0.25">
      <c r="B13" s="322" t="s">
        <v>108</v>
      </c>
      <c r="C13" s="322"/>
      <c r="D13" s="218">
        <v>0.98319999999999996</v>
      </c>
      <c r="E13" s="152"/>
      <c r="F13" s="152"/>
      <c r="G13" s="152"/>
      <c r="H13" s="176"/>
      <c r="I13" s="174"/>
      <c r="J13" s="174"/>
      <c r="K13" s="174"/>
      <c r="L13" s="174"/>
      <c r="M13" s="176"/>
      <c r="N13" s="117"/>
      <c r="O13" s="141"/>
      <c r="P13" s="98"/>
      <c r="Q13" s="106"/>
      <c r="W13" s="129"/>
      <c r="X13" s="130"/>
      <c r="Y13" s="131"/>
    </row>
    <row r="14" spans="2:25" ht="22.15" customHeight="1" x14ac:dyDescent="0.25">
      <c r="B14" s="322" t="s">
        <v>109</v>
      </c>
      <c r="C14" s="322"/>
      <c r="D14" s="218">
        <v>0</v>
      </c>
      <c r="E14" s="152"/>
      <c r="F14" s="152"/>
      <c r="G14" s="152"/>
      <c r="H14" s="176"/>
      <c r="I14" s="174"/>
      <c r="J14" s="174"/>
      <c r="K14" s="174"/>
      <c r="L14" s="174"/>
      <c r="M14" s="208"/>
      <c r="N14" s="117"/>
      <c r="O14" s="140"/>
      <c r="Q14" s="106"/>
      <c r="W14" s="132"/>
      <c r="X14" s="133"/>
      <c r="Y14" s="134"/>
    </row>
    <row r="15" spans="2:25" ht="22.15" customHeight="1" x14ac:dyDescent="0.25">
      <c r="B15" s="324" t="s">
        <v>191</v>
      </c>
      <c r="C15" s="325"/>
      <c r="D15" s="218">
        <v>0.99590000000000001</v>
      </c>
      <c r="E15" s="152"/>
      <c r="F15" s="152"/>
      <c r="G15" s="152"/>
      <c r="H15" s="176"/>
      <c r="I15" s="174"/>
      <c r="J15" s="174"/>
      <c r="K15" s="174"/>
      <c r="L15" s="174"/>
      <c r="M15" s="176"/>
      <c r="N15" s="117"/>
      <c r="O15" s="141"/>
      <c r="P15" s="98"/>
      <c r="Q15" s="106"/>
    </row>
    <row r="16" spans="2:25" s="70" customFormat="1" ht="22.15" customHeight="1" x14ac:dyDescent="0.25">
      <c r="B16" s="323" t="s">
        <v>73</v>
      </c>
      <c r="C16" s="323"/>
      <c r="D16" s="121">
        <f>'[1]Indicadores de Desempenho'!D10</f>
        <v>0.97179788484136309</v>
      </c>
      <c r="E16" s="153"/>
      <c r="F16" s="166"/>
      <c r="G16" s="166"/>
      <c r="H16" s="210"/>
      <c r="I16" s="194"/>
      <c r="J16" s="195"/>
      <c r="K16" s="195"/>
      <c r="L16" s="195"/>
      <c r="M16" s="211"/>
      <c r="N16" s="212"/>
    </row>
    <row r="17" spans="2:20" ht="9" customHeight="1" x14ac:dyDescent="0.25">
      <c r="B17" s="91"/>
      <c r="C17" s="91"/>
      <c r="D17" s="92"/>
      <c r="E17" s="92"/>
      <c r="F17" s="92"/>
      <c r="G17" s="92"/>
    </row>
    <row r="18" spans="2:20" s="70" customFormat="1" ht="18.600000000000001" customHeight="1" x14ac:dyDescent="0.25">
      <c r="B18" s="316" t="s">
        <v>175</v>
      </c>
      <c r="C18" s="316"/>
      <c r="D18" s="316"/>
      <c r="E18" s="154"/>
      <c r="F18" s="154"/>
      <c r="G18" s="154"/>
    </row>
    <row r="19" spans="2:20" s="70" customFormat="1" ht="18.600000000000001" customHeight="1" x14ac:dyDescent="0.25">
      <c r="B19" s="333" t="s">
        <v>60</v>
      </c>
      <c r="C19" s="333"/>
      <c r="D19" s="120" t="s">
        <v>300</v>
      </c>
      <c r="E19" s="150"/>
      <c r="F19" s="150"/>
      <c r="G19" s="150"/>
      <c r="H19" s="116"/>
      <c r="I19" s="116"/>
      <c r="J19" s="116"/>
      <c r="K19" s="116"/>
      <c r="L19" s="116"/>
      <c r="M19" s="116"/>
      <c r="N19" s="116"/>
      <c r="S19" s="135"/>
      <c r="T19" s="135"/>
    </row>
    <row r="20" spans="2:20" ht="22.15" customHeight="1" x14ac:dyDescent="0.25">
      <c r="B20" s="322" t="s">
        <v>110</v>
      </c>
      <c r="C20" s="322"/>
      <c r="D20" s="219">
        <v>2.39</v>
      </c>
      <c r="E20" s="155"/>
      <c r="F20" s="155"/>
      <c r="G20" s="155"/>
      <c r="H20" s="176"/>
      <c r="I20" s="176"/>
      <c r="J20" s="176"/>
      <c r="K20" s="176"/>
      <c r="L20" s="176"/>
      <c r="M20" s="175"/>
      <c r="N20" s="117"/>
      <c r="O20" s="321"/>
      <c r="P20" s="321"/>
      <c r="Q20" s="321"/>
      <c r="R20" s="321"/>
      <c r="S20" s="321"/>
      <c r="T20" s="321"/>
    </row>
    <row r="21" spans="2:20" ht="22.15" customHeight="1" x14ac:dyDescent="0.25">
      <c r="B21" s="322" t="s">
        <v>111</v>
      </c>
      <c r="C21" s="322"/>
      <c r="D21" s="219">
        <v>0</v>
      </c>
      <c r="E21" s="155"/>
      <c r="F21" s="155"/>
      <c r="G21" s="155"/>
      <c r="H21" s="176"/>
      <c r="I21" s="176"/>
      <c r="J21" s="176"/>
      <c r="K21" s="176"/>
      <c r="L21" s="176"/>
      <c r="M21" s="175"/>
      <c r="N21" s="117"/>
      <c r="O21" s="140"/>
      <c r="P21" s="107"/>
      <c r="Q21" s="140"/>
      <c r="S21" s="136"/>
      <c r="T21" s="136"/>
    </row>
    <row r="22" spans="2:20" ht="22.15" customHeight="1" x14ac:dyDescent="0.25">
      <c r="B22" s="322" t="s">
        <v>108</v>
      </c>
      <c r="C22" s="322"/>
      <c r="D22" s="219">
        <v>5.05</v>
      </c>
      <c r="E22" s="155"/>
      <c r="F22" s="155"/>
      <c r="G22" s="155"/>
      <c r="H22" s="176"/>
      <c r="I22" s="176"/>
      <c r="J22" s="176"/>
      <c r="K22" s="176"/>
      <c r="L22" s="176"/>
      <c r="M22" s="175"/>
      <c r="N22" s="117"/>
      <c r="O22" s="321"/>
      <c r="P22" s="321"/>
      <c r="Q22" s="321"/>
      <c r="R22" s="321"/>
      <c r="S22" s="321"/>
      <c r="T22" s="321"/>
    </row>
    <row r="23" spans="2:20" ht="22.15" customHeight="1" x14ac:dyDescent="0.25">
      <c r="B23" s="322" t="s">
        <v>109</v>
      </c>
      <c r="C23" s="322"/>
      <c r="D23" s="219">
        <v>0</v>
      </c>
      <c r="E23" s="155"/>
      <c r="F23" s="155"/>
      <c r="G23" s="155"/>
      <c r="H23" s="176"/>
      <c r="I23" s="176"/>
      <c r="J23" s="176"/>
      <c r="K23" s="176"/>
      <c r="L23" s="176"/>
      <c r="M23" s="175"/>
      <c r="N23" s="117"/>
      <c r="O23" s="140"/>
      <c r="P23" s="107"/>
      <c r="Q23" s="140"/>
    </row>
    <row r="24" spans="2:20" ht="22.15" customHeight="1" x14ac:dyDescent="0.25">
      <c r="B24" s="324" t="s">
        <v>191</v>
      </c>
      <c r="C24" s="325"/>
      <c r="D24" s="219">
        <v>10.15</v>
      </c>
      <c r="E24" s="155"/>
      <c r="F24" s="155"/>
      <c r="G24" s="155"/>
      <c r="H24" s="176"/>
      <c r="I24" s="176"/>
      <c r="J24" s="176"/>
      <c r="K24" s="176"/>
      <c r="L24" s="176"/>
      <c r="M24" s="175"/>
      <c r="N24" s="117"/>
      <c r="O24" s="321"/>
      <c r="P24" s="321"/>
      <c r="Q24" s="321"/>
      <c r="R24" s="321"/>
      <c r="S24" s="321"/>
      <c r="T24" s="321"/>
    </row>
    <row r="25" spans="2:20" s="70" customFormat="1" ht="22.15" customHeight="1" x14ac:dyDescent="0.25">
      <c r="B25" s="323" t="s">
        <v>73</v>
      </c>
      <c r="C25" s="323"/>
      <c r="D25" s="179">
        <f>'[1]Indicadores de Desempenho'!D13</f>
        <v>6.0541727672035135</v>
      </c>
      <c r="E25" s="156"/>
      <c r="F25" s="156"/>
      <c r="G25" s="156"/>
      <c r="H25" s="177"/>
      <c r="I25" s="178"/>
      <c r="J25" s="177"/>
      <c r="K25" s="177"/>
      <c r="L25" s="177"/>
      <c r="M25" s="177"/>
      <c r="P25" s="97"/>
    </row>
    <row r="26" spans="2:20" ht="7.5" customHeight="1" x14ac:dyDescent="0.25">
      <c r="B26" s="91"/>
      <c r="C26" s="91"/>
      <c r="D26" s="92"/>
      <c r="E26" s="92"/>
      <c r="F26" s="92"/>
      <c r="G26" s="92"/>
    </row>
    <row r="27" spans="2:20" s="70" customFormat="1" ht="22.15" customHeight="1" x14ac:dyDescent="0.25">
      <c r="B27" s="316" t="s">
        <v>297</v>
      </c>
      <c r="C27" s="316"/>
      <c r="D27" s="316"/>
      <c r="E27" s="157"/>
      <c r="F27" s="157"/>
      <c r="G27" s="157"/>
    </row>
    <row r="28" spans="2:20" s="70" customFormat="1" ht="22.15" customHeight="1" x14ac:dyDescent="0.25">
      <c r="B28" s="328" t="s">
        <v>60</v>
      </c>
      <c r="C28" s="329"/>
      <c r="D28" s="120" t="s">
        <v>300</v>
      </c>
      <c r="E28" s="150"/>
      <c r="F28" s="150"/>
      <c r="G28" s="150"/>
      <c r="O28" s="103"/>
    </row>
    <row r="29" spans="2:20" ht="22.15" customHeight="1" x14ac:dyDescent="0.25">
      <c r="B29" s="322" t="s">
        <v>110</v>
      </c>
      <c r="C29" s="322"/>
      <c r="D29" s="191">
        <f>((100-(D11*100))*(D20*24))/(D11*100)</f>
        <v>3.876254937546705</v>
      </c>
      <c r="E29" s="180"/>
      <c r="F29" s="158"/>
      <c r="G29" s="158"/>
      <c r="H29" s="98"/>
      <c r="N29" s="111"/>
      <c r="P29" s="98"/>
    </row>
    <row r="30" spans="2:20" ht="22.15" customHeight="1" x14ac:dyDescent="0.25">
      <c r="B30" s="322" t="s">
        <v>111</v>
      </c>
      <c r="C30" s="322"/>
      <c r="D30" s="191">
        <v>0</v>
      </c>
      <c r="E30" s="158"/>
      <c r="F30" s="158"/>
      <c r="G30" s="158"/>
      <c r="H30" s="98"/>
      <c r="N30" s="112"/>
      <c r="P30" s="98"/>
    </row>
    <row r="31" spans="2:20" ht="22.15" customHeight="1" x14ac:dyDescent="0.25">
      <c r="B31" s="322" t="s">
        <v>108</v>
      </c>
      <c r="C31" s="322"/>
      <c r="D31" s="191">
        <f>((100-(D13*100))*(D22*24))/(D13*100)</f>
        <v>2.0709519934906511</v>
      </c>
      <c r="E31" s="158"/>
      <c r="F31" s="158"/>
      <c r="G31" s="158"/>
      <c r="H31" s="98"/>
      <c r="N31" s="111"/>
      <c r="P31" s="98"/>
    </row>
    <row r="32" spans="2:20" ht="22.15" customHeight="1" x14ac:dyDescent="0.25">
      <c r="B32" s="322" t="s">
        <v>109</v>
      </c>
      <c r="C32" s="322"/>
      <c r="D32" s="191">
        <v>0</v>
      </c>
      <c r="E32" s="158"/>
      <c r="F32" s="158"/>
      <c r="G32" s="158"/>
      <c r="H32" s="98"/>
      <c r="N32" s="112"/>
      <c r="P32" s="98"/>
    </row>
    <row r="33" spans="2:16" ht="22.15" customHeight="1" x14ac:dyDescent="0.25">
      <c r="B33" s="324" t="s">
        <v>191</v>
      </c>
      <c r="C33" s="325"/>
      <c r="D33" s="191">
        <f t="shared" ref="D33" si="0">((100-(D15*100))*(D24*24))/(D15*100)</f>
        <v>1.0028717742745172</v>
      </c>
      <c r="E33" s="158"/>
      <c r="F33" s="158"/>
      <c r="G33" s="158"/>
      <c r="H33" s="98"/>
      <c r="N33" s="111"/>
      <c r="P33" s="98"/>
    </row>
    <row r="34" spans="2:16" s="70" customFormat="1" ht="22.15" customHeight="1" x14ac:dyDescent="0.25">
      <c r="B34" s="323" t="s">
        <v>73</v>
      </c>
      <c r="C34" s="323"/>
      <c r="D34" s="122">
        <f>'[1]Indicadores de Desempenho'!D16</f>
        <v>4.21</v>
      </c>
      <c r="E34" s="159"/>
      <c r="F34" s="159"/>
      <c r="G34" s="159"/>
      <c r="K34" s="96"/>
    </row>
    <row r="35" spans="2:16" ht="9" customHeight="1" x14ac:dyDescent="0.25">
      <c r="B35" s="91"/>
      <c r="C35" s="91"/>
      <c r="D35" s="92"/>
      <c r="E35" s="92"/>
      <c r="F35" s="92"/>
      <c r="G35" s="92"/>
    </row>
    <row r="36" spans="2:16" s="70" customFormat="1" ht="22.15" customHeight="1" x14ac:dyDescent="0.25">
      <c r="B36" s="316" t="s">
        <v>174</v>
      </c>
      <c r="C36" s="316"/>
      <c r="D36" s="316"/>
      <c r="E36" s="157"/>
      <c r="F36" s="157"/>
      <c r="G36" s="157"/>
    </row>
    <row r="37" spans="2:16" s="70" customFormat="1" ht="22.15" customHeight="1" x14ac:dyDescent="0.25">
      <c r="B37" s="328" t="s">
        <v>152</v>
      </c>
      <c r="C37" s="329"/>
      <c r="D37" s="120" t="s">
        <v>300</v>
      </c>
      <c r="E37" s="150"/>
      <c r="F37" s="150"/>
      <c r="G37" s="150"/>
    </row>
    <row r="38" spans="2:16" ht="22.15" customHeight="1" x14ac:dyDescent="0.25">
      <c r="B38" s="322" t="s">
        <v>153</v>
      </c>
      <c r="C38" s="322"/>
      <c r="D38" s="267">
        <v>6</v>
      </c>
      <c r="E38" s="124"/>
    </row>
    <row r="39" spans="2:16" ht="22.15" customHeight="1" x14ac:dyDescent="0.25">
      <c r="B39" s="322" t="s">
        <v>154</v>
      </c>
      <c r="C39" s="322"/>
      <c r="D39" s="268">
        <f>D38/[1]Produção!D13</f>
        <v>7.2727272727272727E-3</v>
      </c>
      <c r="E39" s="124"/>
    </row>
    <row r="40" spans="2:16" ht="22.15" customHeight="1" x14ac:dyDescent="0.25">
      <c r="B40" s="322" t="s">
        <v>155</v>
      </c>
      <c r="C40" s="322"/>
      <c r="D40" s="267">
        <v>4</v>
      </c>
      <c r="E40" s="124"/>
    </row>
    <row r="41" spans="2:16" ht="22.15" customHeight="1" x14ac:dyDescent="0.25">
      <c r="B41" s="322" t="s">
        <v>156</v>
      </c>
      <c r="C41" s="322"/>
      <c r="D41" s="268">
        <f>D40/[1]Produção!D13</f>
        <v>4.8484848484848485E-3</v>
      </c>
      <c r="E41" s="137"/>
      <c r="F41" s="89"/>
      <c r="G41" s="137"/>
      <c r="H41" s="89"/>
    </row>
    <row r="42" spans="2:16" ht="22.15" customHeight="1" x14ac:dyDescent="0.25">
      <c r="B42" s="322" t="s">
        <v>190</v>
      </c>
      <c r="C42" s="322"/>
      <c r="D42" s="272">
        <v>2.2000000000000001E-3</v>
      </c>
      <c r="E42" s="137"/>
    </row>
    <row r="43" spans="2:16" ht="22.15" customHeight="1" x14ac:dyDescent="0.25">
      <c r="B43" s="330" t="s">
        <v>192</v>
      </c>
      <c r="C43" s="330"/>
      <c r="D43" s="261">
        <f>[1]Produção!D32/[1]Produção!E32</f>
        <v>0.38963963963963966</v>
      </c>
      <c r="E43" s="124"/>
    </row>
    <row r="44" spans="2:16" ht="7.5" customHeight="1" x14ac:dyDescent="0.25">
      <c r="B44" s="91"/>
      <c r="C44" s="91"/>
      <c r="D44" s="92"/>
      <c r="E44" s="92"/>
      <c r="F44" s="92"/>
      <c r="G44" s="92"/>
      <c r="O44" s="113"/>
    </row>
    <row r="45" spans="2:16" s="70" customFormat="1" ht="22.15" customHeight="1" x14ac:dyDescent="0.25">
      <c r="B45" s="316" t="s">
        <v>176</v>
      </c>
      <c r="C45" s="316"/>
      <c r="D45" s="316"/>
      <c r="E45" s="157"/>
      <c r="F45" s="157"/>
      <c r="G45" s="157"/>
    </row>
    <row r="46" spans="2:16" s="70" customFormat="1" ht="22.15" customHeight="1" x14ac:dyDescent="0.25">
      <c r="B46" s="328" t="s">
        <v>152</v>
      </c>
      <c r="C46" s="329"/>
      <c r="D46" s="120" t="s">
        <v>300</v>
      </c>
      <c r="E46" s="150"/>
      <c r="F46" s="150"/>
      <c r="G46" s="150"/>
    </row>
    <row r="47" spans="2:16" ht="22.15" customHeight="1" x14ac:dyDescent="0.25">
      <c r="B47" s="322" t="s">
        <v>200</v>
      </c>
      <c r="C47" s="322"/>
      <c r="D47" s="269">
        <v>135</v>
      </c>
      <c r="E47" s="161"/>
      <c r="F47" s="161"/>
      <c r="G47" s="161"/>
    </row>
    <row r="48" spans="2:16" ht="22.15" customHeight="1" x14ac:dyDescent="0.25">
      <c r="B48" s="322" t="s">
        <v>208</v>
      </c>
      <c r="C48" s="322"/>
      <c r="D48" s="269">
        <v>428</v>
      </c>
      <c r="E48" s="161"/>
      <c r="F48" s="161"/>
      <c r="G48" s="161"/>
    </row>
    <row r="49" spans="2:7" ht="22.15" customHeight="1" x14ac:dyDescent="0.25">
      <c r="B49" s="322" t="s">
        <v>157</v>
      </c>
      <c r="C49" s="322"/>
      <c r="D49" s="269">
        <v>1395</v>
      </c>
      <c r="E49" s="161"/>
      <c r="F49" s="161"/>
      <c r="G49" s="161"/>
    </row>
    <row r="50" spans="2:7" ht="22.15" customHeight="1" x14ac:dyDescent="0.25">
      <c r="B50" s="322" t="s">
        <v>158</v>
      </c>
      <c r="C50" s="322"/>
      <c r="D50" s="269">
        <v>258</v>
      </c>
      <c r="E50" s="161"/>
      <c r="F50" s="161"/>
      <c r="G50" s="161"/>
    </row>
    <row r="51" spans="2:7" ht="22.15" customHeight="1" x14ac:dyDescent="0.25">
      <c r="B51" s="322" t="s">
        <v>159</v>
      </c>
      <c r="C51" s="322"/>
      <c r="D51" s="269">
        <v>258</v>
      </c>
      <c r="E51" s="161"/>
      <c r="F51" s="161"/>
      <c r="G51" s="161"/>
    </row>
    <row r="52" spans="2:7" ht="22.15" customHeight="1" x14ac:dyDescent="0.25">
      <c r="B52" s="331" t="s">
        <v>196</v>
      </c>
      <c r="C52" s="331"/>
      <c r="D52" s="256">
        <v>156</v>
      </c>
      <c r="E52" s="147"/>
      <c r="F52" s="162"/>
      <c r="G52" s="162"/>
    </row>
    <row r="53" spans="2:7" ht="22.15" customHeight="1" x14ac:dyDescent="0.25">
      <c r="B53" s="252"/>
      <c r="C53" s="252"/>
      <c r="D53" s="253"/>
      <c r="E53" s="147"/>
      <c r="F53" s="162"/>
      <c r="G53" s="162"/>
    </row>
    <row r="54" spans="2:7" ht="22.15" customHeight="1" x14ac:dyDescent="0.25">
      <c r="B54" s="254"/>
      <c r="C54" s="254"/>
      <c r="D54" s="255"/>
      <c r="E54" s="147"/>
      <c r="F54" s="162"/>
      <c r="G54" s="162"/>
    </row>
    <row r="55" spans="2:7" ht="17.45" customHeight="1" x14ac:dyDescent="0.25">
      <c r="B55" s="316" t="s">
        <v>177</v>
      </c>
      <c r="C55" s="316"/>
      <c r="D55" s="316"/>
      <c r="E55" s="163"/>
      <c r="F55" s="163"/>
      <c r="G55" s="163"/>
    </row>
    <row r="56" spans="2:7" s="70" customFormat="1" ht="20.45" customHeight="1" x14ac:dyDescent="0.25">
      <c r="B56" s="328" t="s">
        <v>152</v>
      </c>
      <c r="C56" s="329"/>
      <c r="D56" s="120" t="s">
        <v>300</v>
      </c>
      <c r="E56" s="150"/>
      <c r="F56" s="150"/>
      <c r="G56" s="150"/>
    </row>
    <row r="57" spans="2:7" ht="22.15" customHeight="1" x14ac:dyDescent="0.25">
      <c r="B57" s="322" t="s">
        <v>193</v>
      </c>
      <c r="C57" s="322"/>
      <c r="D57" s="270">
        <f>D47/D52</f>
        <v>0.86538461538461542</v>
      </c>
      <c r="E57" s="164"/>
      <c r="F57" s="164"/>
      <c r="G57" s="164"/>
    </row>
    <row r="58" spans="2:7" ht="22.15" customHeight="1" x14ac:dyDescent="0.25">
      <c r="B58" s="322" t="s">
        <v>160</v>
      </c>
      <c r="C58" s="322"/>
      <c r="D58" s="270">
        <f>D48/D52</f>
        <v>2.7435897435897436</v>
      </c>
      <c r="E58" s="164"/>
      <c r="F58" s="164"/>
      <c r="G58" s="164"/>
    </row>
    <row r="59" spans="2:7" ht="22.15" customHeight="1" x14ac:dyDescent="0.25">
      <c r="B59" s="322" t="s">
        <v>194</v>
      </c>
      <c r="C59" s="322"/>
      <c r="D59" s="270">
        <f>D49/D52</f>
        <v>8.9423076923076916</v>
      </c>
      <c r="E59" s="164"/>
      <c r="F59" s="164"/>
      <c r="G59" s="164"/>
    </row>
    <row r="60" spans="2:7" ht="22.15" customHeight="1" x14ac:dyDescent="0.25">
      <c r="B60" s="322" t="s">
        <v>161</v>
      </c>
      <c r="C60" s="322"/>
      <c r="D60" s="268">
        <v>4.8000000000000001E-2</v>
      </c>
      <c r="E60" s="124"/>
      <c r="F60" s="160"/>
      <c r="G60" s="160"/>
    </row>
    <row r="61" spans="2:7" ht="22.15" customHeight="1" x14ac:dyDescent="0.25">
      <c r="B61" s="322" t="s">
        <v>195</v>
      </c>
      <c r="C61" s="322"/>
      <c r="D61" s="268">
        <f>D51/D50</f>
        <v>1</v>
      </c>
      <c r="E61" s="160"/>
      <c r="F61" s="160"/>
      <c r="G61" s="160"/>
    </row>
    <row r="62" spans="2:7" ht="12" customHeight="1" x14ac:dyDescent="0.25">
      <c r="B62" s="251"/>
      <c r="C62" s="251"/>
      <c r="D62" s="160"/>
      <c r="E62" s="160"/>
      <c r="F62" s="160"/>
      <c r="G62" s="160"/>
    </row>
    <row r="63" spans="2:7" ht="22.15" customHeight="1" x14ac:dyDescent="0.25">
      <c r="B63" s="316" t="s">
        <v>179</v>
      </c>
      <c r="C63" s="316"/>
      <c r="D63" s="316"/>
      <c r="E63" s="160"/>
      <c r="F63" s="160"/>
      <c r="G63" s="160"/>
    </row>
    <row r="64" spans="2:7" ht="22.15" customHeight="1" x14ac:dyDescent="0.25">
      <c r="B64" s="317" t="s">
        <v>162</v>
      </c>
      <c r="C64" s="318" t="s">
        <v>300</v>
      </c>
      <c r="D64" s="318"/>
      <c r="E64" s="160"/>
      <c r="F64" s="160"/>
      <c r="G64" s="160"/>
    </row>
    <row r="65" spans="2:7" ht="22.15" customHeight="1" x14ac:dyDescent="0.25">
      <c r="B65" s="317"/>
      <c r="C65" s="118" t="s">
        <v>163</v>
      </c>
      <c r="D65" s="119" t="s">
        <v>164</v>
      </c>
      <c r="E65" s="160"/>
      <c r="F65" s="160"/>
      <c r="G65" s="160"/>
    </row>
    <row r="66" spans="2:7" ht="22.15" customHeight="1" x14ac:dyDescent="0.25">
      <c r="B66" s="69" t="s">
        <v>165</v>
      </c>
      <c r="C66" s="362">
        <v>2.5600000000000001E-2</v>
      </c>
      <c r="D66" s="362">
        <v>0.4</v>
      </c>
      <c r="E66" s="160"/>
      <c r="F66" s="160"/>
      <c r="G66" s="160"/>
    </row>
    <row r="67" spans="2:7" ht="22.15" customHeight="1" x14ac:dyDescent="0.25">
      <c r="B67" s="69" t="s">
        <v>166</v>
      </c>
      <c r="C67" s="362">
        <v>3.6600000000000001E-2</v>
      </c>
      <c r="D67" s="362">
        <v>9.1399999999999995E-2</v>
      </c>
      <c r="E67" s="160"/>
      <c r="F67" s="160"/>
      <c r="G67" s="160"/>
    </row>
    <row r="68" spans="2:7" ht="22.15" customHeight="1" x14ac:dyDescent="0.25">
      <c r="B68" s="69" t="s">
        <v>167</v>
      </c>
      <c r="C68" s="362">
        <v>0.08</v>
      </c>
      <c r="D68" s="362">
        <v>0.1205</v>
      </c>
      <c r="E68" s="160"/>
      <c r="F68" s="160"/>
      <c r="G68" s="160"/>
    </row>
    <row r="69" spans="2:7" ht="22.15" customHeight="1" x14ac:dyDescent="0.25">
      <c r="B69" s="69" t="s">
        <v>107</v>
      </c>
      <c r="C69" s="362">
        <v>2.3599999999999999E-2</v>
      </c>
      <c r="D69" s="362" t="s">
        <v>303</v>
      </c>
      <c r="E69" s="160"/>
      <c r="F69" s="160"/>
      <c r="G69" s="160"/>
    </row>
    <row r="70" spans="2:7" ht="22.15" customHeight="1" x14ac:dyDescent="0.25">
      <c r="B70" s="69" t="s">
        <v>168</v>
      </c>
      <c r="C70" s="362">
        <v>6.7100000000000007E-2</v>
      </c>
      <c r="D70" s="362" t="s">
        <v>303</v>
      </c>
      <c r="E70" s="160"/>
      <c r="F70" s="160"/>
      <c r="G70" s="160"/>
    </row>
    <row r="71" spans="2:7" ht="22.15" customHeight="1" x14ac:dyDescent="0.25">
      <c r="B71" s="69" t="s">
        <v>169</v>
      </c>
      <c r="C71" s="362">
        <v>2.86E-2</v>
      </c>
      <c r="D71" s="362" t="s">
        <v>303</v>
      </c>
      <c r="E71" s="160"/>
      <c r="F71" s="160"/>
      <c r="G71" s="160"/>
    </row>
    <row r="72" spans="2:7" ht="22.15" customHeight="1" x14ac:dyDescent="0.25">
      <c r="B72" s="69" t="s">
        <v>170</v>
      </c>
      <c r="C72" s="362">
        <v>1.34E-2</v>
      </c>
      <c r="D72" s="362" t="s">
        <v>303</v>
      </c>
      <c r="E72" s="160"/>
      <c r="F72" s="160"/>
      <c r="G72" s="160"/>
    </row>
    <row r="73" spans="2:7" ht="22.15" customHeight="1" x14ac:dyDescent="0.25">
      <c r="B73" s="69" t="s">
        <v>171</v>
      </c>
      <c r="C73" s="362" t="s">
        <v>303</v>
      </c>
      <c r="D73" s="362" t="s">
        <v>303</v>
      </c>
      <c r="E73" s="160"/>
      <c r="F73" s="160"/>
      <c r="G73" s="160"/>
    </row>
    <row r="74" spans="2:7" ht="22.15" customHeight="1" x14ac:dyDescent="0.25">
      <c r="B74" s="69" t="s">
        <v>251</v>
      </c>
      <c r="C74" s="362" t="s">
        <v>303</v>
      </c>
      <c r="D74" s="362">
        <v>0.1583</v>
      </c>
      <c r="E74" s="160"/>
      <c r="F74" s="160"/>
      <c r="G74" s="160"/>
    </row>
    <row r="75" spans="2:7" ht="22.15" customHeight="1" x14ac:dyDescent="0.25">
      <c r="B75" s="69" t="s">
        <v>248</v>
      </c>
      <c r="C75" s="362">
        <v>2.9499999999999998E-2</v>
      </c>
      <c r="D75" s="362" t="s">
        <v>303</v>
      </c>
      <c r="E75" s="160"/>
      <c r="F75" s="160"/>
      <c r="G75" s="160"/>
    </row>
    <row r="76" spans="2:7" ht="22.15" customHeight="1" x14ac:dyDescent="0.25">
      <c r="B76" s="69" t="s">
        <v>249</v>
      </c>
      <c r="C76" s="362">
        <v>1.6799999999999999E-2</v>
      </c>
      <c r="D76" s="362" t="s">
        <v>303</v>
      </c>
      <c r="E76" s="160"/>
      <c r="F76" s="160"/>
      <c r="G76" s="160"/>
    </row>
    <row r="77" spans="2:7" ht="22.15" customHeight="1" x14ac:dyDescent="0.25">
      <c r="B77" s="69" t="s">
        <v>250</v>
      </c>
      <c r="C77" s="362">
        <v>4.4900000000000002E-2</v>
      </c>
      <c r="D77" s="362" t="s">
        <v>303</v>
      </c>
      <c r="E77" s="160"/>
      <c r="F77" s="160"/>
      <c r="G77" s="160"/>
    </row>
    <row r="78" spans="2:7" ht="22.15" customHeight="1" x14ac:dyDescent="0.25">
      <c r="B78" s="69" t="s">
        <v>209</v>
      </c>
      <c r="C78" s="362">
        <v>4.4499999999999998E-2</v>
      </c>
      <c r="D78" s="362" t="s">
        <v>303</v>
      </c>
      <c r="E78" s="160"/>
      <c r="F78" s="160"/>
      <c r="G78" s="160"/>
    </row>
    <row r="79" spans="2:7" ht="22.15" customHeight="1" x14ac:dyDescent="0.25">
      <c r="B79" s="118" t="s">
        <v>68</v>
      </c>
      <c r="C79" s="196">
        <v>4.2599999999999999E-2</v>
      </c>
      <c r="D79" s="196">
        <v>0.13250000000000001</v>
      </c>
      <c r="E79" s="160"/>
      <c r="F79" s="160"/>
      <c r="G79" s="160"/>
    </row>
    <row r="80" spans="2:7" ht="22.15" customHeight="1" x14ac:dyDescent="0.25">
      <c r="B80" s="123" t="s">
        <v>198</v>
      </c>
      <c r="C80" s="319">
        <v>8.7499999999999994E-2</v>
      </c>
      <c r="D80" s="319"/>
      <c r="E80" s="160"/>
      <c r="F80" s="160"/>
      <c r="G80" s="160"/>
    </row>
    <row r="81" spans="2:13" ht="22.15" customHeight="1" x14ac:dyDescent="0.25">
      <c r="B81" s="320" t="s">
        <v>189</v>
      </c>
      <c r="C81" s="320"/>
      <c r="D81" s="320"/>
      <c r="E81" s="160"/>
      <c r="F81" s="160"/>
      <c r="G81" s="160"/>
    </row>
    <row r="82" spans="2:13" ht="7.9" customHeight="1" x14ac:dyDescent="0.25">
      <c r="B82" s="91"/>
      <c r="C82" s="91"/>
      <c r="D82" s="92"/>
      <c r="E82" s="92"/>
      <c r="F82" s="92"/>
      <c r="G82" s="92"/>
    </row>
    <row r="83" spans="2:13" ht="17.100000000000001" customHeight="1" x14ac:dyDescent="0.25">
      <c r="B83" s="316" t="s">
        <v>178</v>
      </c>
      <c r="C83" s="316"/>
      <c r="D83" s="316"/>
      <c r="E83" s="163"/>
      <c r="F83" s="163"/>
      <c r="G83" s="163"/>
    </row>
    <row r="84" spans="2:13" s="70" customFormat="1" ht="20.45" customHeight="1" x14ac:dyDescent="0.25">
      <c r="B84" s="328" t="s">
        <v>132</v>
      </c>
      <c r="C84" s="329"/>
      <c r="D84" s="120" t="s">
        <v>300</v>
      </c>
      <c r="E84" s="150"/>
      <c r="F84" s="150"/>
      <c r="G84" s="150"/>
    </row>
    <row r="85" spans="2:13" ht="22.15" customHeight="1" x14ac:dyDescent="0.25">
      <c r="B85" s="326" t="s">
        <v>180</v>
      </c>
      <c r="C85" s="327"/>
      <c r="D85" s="257">
        <f>((D86-D87)/D86)</f>
        <v>0.20880149812734083</v>
      </c>
      <c r="E85" s="165"/>
      <c r="F85" s="165"/>
      <c r="G85" s="165"/>
      <c r="I85" s="93"/>
    </row>
    <row r="86" spans="2:13" ht="22.15" customHeight="1" x14ac:dyDescent="0.25">
      <c r="B86" s="322" t="s">
        <v>181</v>
      </c>
      <c r="C86" s="322"/>
      <c r="D86" s="258">
        <v>1068</v>
      </c>
      <c r="E86" s="124"/>
    </row>
    <row r="87" spans="2:13" ht="22.15" customHeight="1" x14ac:dyDescent="0.25">
      <c r="B87" s="322" t="s">
        <v>182</v>
      </c>
      <c r="C87" s="322"/>
      <c r="D87" s="258">
        <v>845</v>
      </c>
      <c r="E87" s="124"/>
    </row>
    <row r="88" spans="2:13" ht="22.15" customHeight="1" x14ac:dyDescent="0.25">
      <c r="B88" s="326" t="s">
        <v>183</v>
      </c>
      <c r="C88" s="327"/>
      <c r="D88" s="257">
        <f>((D89-D90)/D89)</f>
        <v>0.6688102893890675</v>
      </c>
    </row>
    <row r="89" spans="2:13" ht="22.15" customHeight="1" x14ac:dyDescent="0.25">
      <c r="B89" s="322" t="s">
        <v>181</v>
      </c>
      <c r="C89" s="322"/>
      <c r="D89" s="259">
        <v>1555</v>
      </c>
      <c r="E89" s="124"/>
      <c r="F89" s="171"/>
      <c r="H89" s="335"/>
      <c r="I89" s="335"/>
      <c r="J89" s="335"/>
      <c r="K89" s="335"/>
      <c r="L89" s="335"/>
      <c r="M89" s="335"/>
    </row>
    <row r="90" spans="2:13" ht="22.15" customHeight="1" x14ac:dyDescent="0.25">
      <c r="B90" s="322" t="s">
        <v>182</v>
      </c>
      <c r="C90" s="322"/>
      <c r="D90" s="259">
        <v>515</v>
      </c>
      <c r="E90" s="124"/>
      <c r="F90" s="171"/>
      <c r="H90" s="335"/>
      <c r="I90" s="335"/>
      <c r="J90" s="335"/>
      <c r="K90" s="335"/>
      <c r="L90" s="335"/>
      <c r="M90" s="335"/>
    </row>
    <row r="91" spans="2:13" ht="22.15" customHeight="1" x14ac:dyDescent="0.25">
      <c r="B91" s="326" t="s">
        <v>187</v>
      </c>
      <c r="C91" s="327"/>
      <c r="D91" s="257">
        <f>IFERROR((D92/D93),"")</f>
        <v>0.21099407504937459</v>
      </c>
    </row>
    <row r="92" spans="2:13" ht="22.15" customHeight="1" x14ac:dyDescent="0.25">
      <c r="B92" s="324" t="s">
        <v>184</v>
      </c>
      <c r="C92" s="325"/>
      <c r="D92" s="258">
        <f>845+1456+146+235+356-[1]Produção!D67</f>
        <v>641</v>
      </c>
      <c r="E92" s="124"/>
    </row>
    <row r="93" spans="2:13" ht="22.15" customHeight="1" x14ac:dyDescent="0.25">
      <c r="B93" s="324" t="s">
        <v>185</v>
      </c>
      <c r="C93" s="325"/>
      <c r="D93" s="258">
        <f>845+1456+146+235+356</f>
        <v>3038</v>
      </c>
      <c r="E93" s="124"/>
    </row>
    <row r="94" spans="2:13" ht="22.15" customHeight="1" x14ac:dyDescent="0.25">
      <c r="B94" s="326" t="s">
        <v>186</v>
      </c>
      <c r="C94" s="327"/>
      <c r="D94" s="257">
        <f>IFERROR((D95/D96),"")</f>
        <v>0.18569903948772679</v>
      </c>
    </row>
    <row r="95" spans="2:13" ht="22.15" customHeight="1" x14ac:dyDescent="0.25">
      <c r="B95" s="324" t="s">
        <v>184</v>
      </c>
      <c r="C95" s="325"/>
      <c r="D95" s="258">
        <f>937-763</f>
        <v>174</v>
      </c>
      <c r="E95" s="124"/>
    </row>
    <row r="96" spans="2:13" ht="22.15" customHeight="1" x14ac:dyDescent="0.25">
      <c r="B96" s="324" t="s">
        <v>185</v>
      </c>
      <c r="C96" s="325"/>
      <c r="D96" s="258">
        <v>937</v>
      </c>
      <c r="E96" s="124"/>
    </row>
    <row r="97" spans="2:8" ht="7.9" customHeight="1" x14ac:dyDescent="0.25">
      <c r="B97" s="91"/>
      <c r="C97" s="91"/>
      <c r="D97" s="92"/>
      <c r="E97" s="92"/>
      <c r="F97" s="92"/>
      <c r="G97" s="92"/>
    </row>
    <row r="98" spans="2:8" ht="15.6" customHeight="1" x14ac:dyDescent="0.25">
      <c r="B98" s="138"/>
      <c r="C98" s="138"/>
      <c r="D98" s="138"/>
      <c r="E98" s="138"/>
      <c r="F98" s="138"/>
      <c r="G98" s="138"/>
    </row>
    <row r="99" spans="2:8" x14ac:dyDescent="0.25">
      <c r="B99" s="334"/>
      <c r="C99" s="334"/>
      <c r="D99" s="334"/>
      <c r="E99" s="138"/>
      <c r="F99" s="138"/>
      <c r="G99" s="138"/>
    </row>
    <row r="100" spans="2:8" ht="15.6" customHeight="1" x14ac:dyDescent="0.25">
      <c r="B100" s="138"/>
      <c r="C100" s="138"/>
      <c r="D100" s="138"/>
      <c r="E100" s="138"/>
      <c r="F100" s="138"/>
      <c r="G100" s="138"/>
    </row>
    <row r="101" spans="2:8" ht="15.6" customHeight="1" x14ac:dyDescent="0.25">
      <c r="B101" s="138"/>
      <c r="C101" s="138"/>
      <c r="D101" s="138"/>
      <c r="E101" s="138"/>
      <c r="F101" s="138"/>
      <c r="G101" s="138"/>
    </row>
    <row r="102" spans="2:8" ht="15.6" customHeight="1" x14ac:dyDescent="0.25">
      <c r="B102" s="138"/>
      <c r="C102" s="138"/>
      <c r="D102" s="138"/>
      <c r="E102" s="138"/>
      <c r="F102" s="138"/>
      <c r="G102" s="138"/>
    </row>
    <row r="103" spans="2:8" ht="15.6" customHeight="1" x14ac:dyDescent="0.25">
      <c r="B103" s="138"/>
      <c r="C103" s="138"/>
      <c r="D103" s="138"/>
      <c r="E103" s="138"/>
      <c r="F103" s="138"/>
      <c r="G103" s="138"/>
    </row>
    <row r="104" spans="2:8" ht="15.6" customHeight="1" x14ac:dyDescent="0.25">
      <c r="B104" s="138"/>
      <c r="C104" s="138"/>
      <c r="D104" s="138"/>
      <c r="E104" s="138"/>
      <c r="F104" s="138"/>
      <c r="G104" s="138"/>
    </row>
    <row r="105" spans="2:8" ht="15.6" customHeight="1" x14ac:dyDescent="0.25">
      <c r="B105" s="138"/>
      <c r="C105" s="138"/>
      <c r="D105" s="138"/>
      <c r="E105" s="138"/>
      <c r="F105" s="138"/>
      <c r="G105" s="138"/>
    </row>
    <row r="106" spans="2:8" ht="15.6" customHeight="1" x14ac:dyDescent="0.25">
      <c r="B106" s="138"/>
      <c r="C106" s="138"/>
      <c r="D106" s="138"/>
      <c r="E106" s="138"/>
      <c r="F106" s="138"/>
      <c r="G106" s="138"/>
    </row>
    <row r="108" spans="2:8" ht="15.75" x14ac:dyDescent="0.25">
      <c r="B108" s="295" t="s">
        <v>206</v>
      </c>
      <c r="C108" s="295"/>
      <c r="D108" s="295"/>
      <c r="E108" s="199"/>
      <c r="F108" s="199"/>
      <c r="G108" s="199"/>
    </row>
    <row r="109" spans="2:8" x14ac:dyDescent="0.25">
      <c r="B109" s="290" t="s">
        <v>207</v>
      </c>
      <c r="C109" s="290"/>
      <c r="D109" s="290"/>
      <c r="E109" s="102"/>
      <c r="F109" s="102"/>
      <c r="G109" s="102"/>
      <c r="H109" s="82"/>
    </row>
    <row r="110" spans="2:8" x14ac:dyDescent="0.25">
      <c r="B110" s="290" t="s">
        <v>172</v>
      </c>
      <c r="C110" s="290"/>
      <c r="D110" s="290"/>
      <c r="E110" s="200"/>
      <c r="F110" s="200"/>
      <c r="G110" s="200"/>
      <c r="H110" s="82"/>
    </row>
    <row r="111" spans="2:8" x14ac:dyDescent="0.25">
      <c r="B111" s="290"/>
      <c r="C111" s="290"/>
      <c r="D111" s="290"/>
      <c r="E111" s="200"/>
      <c r="F111" s="200"/>
      <c r="G111" s="200"/>
      <c r="H111" s="84"/>
    </row>
    <row r="112" spans="2:8" x14ac:dyDescent="0.25">
      <c r="H112" s="83"/>
    </row>
  </sheetData>
  <mergeCells count="79">
    <mergeCell ref="B111:D111"/>
    <mergeCell ref="B110:D110"/>
    <mergeCell ref="B99:D99"/>
    <mergeCell ref="H89:M90"/>
    <mergeCell ref="B108:D108"/>
    <mergeCell ref="B109:D109"/>
    <mergeCell ref="B94:C94"/>
    <mergeCell ref="B95:C95"/>
    <mergeCell ref="B96:C96"/>
    <mergeCell ref="B89:C89"/>
    <mergeCell ref="B90:C90"/>
    <mergeCell ref="B91:C91"/>
    <mergeCell ref="B92:C92"/>
    <mergeCell ref="B93:C93"/>
    <mergeCell ref="B2:D2"/>
    <mergeCell ref="B18:D18"/>
    <mergeCell ref="B27:D27"/>
    <mergeCell ref="B9:D9"/>
    <mergeCell ref="B19:C19"/>
    <mergeCell ref="B20:C20"/>
    <mergeCell ref="B21:C21"/>
    <mergeCell ref="B22:C22"/>
    <mergeCell ref="B23:C23"/>
    <mergeCell ref="B10:C10"/>
    <mergeCell ref="B11:C11"/>
    <mergeCell ref="B12:C12"/>
    <mergeCell ref="B13:C13"/>
    <mergeCell ref="B24:C24"/>
    <mergeCell ref="B4:D4"/>
    <mergeCell ref="B5:D5"/>
    <mergeCell ref="B52:C52"/>
    <mergeCell ref="B56:C56"/>
    <mergeCell ref="B55:D55"/>
    <mergeCell ref="B50:C50"/>
    <mergeCell ref="B51:C51"/>
    <mergeCell ref="B47:C47"/>
    <mergeCell ref="B48:C48"/>
    <mergeCell ref="B49:C49"/>
    <mergeCell ref="B45:D45"/>
    <mergeCell ref="B42:C42"/>
    <mergeCell ref="B43:C43"/>
    <mergeCell ref="B41:C41"/>
    <mergeCell ref="B46:C46"/>
    <mergeCell ref="B33:C33"/>
    <mergeCell ref="B25:C25"/>
    <mergeCell ref="B36:D36"/>
    <mergeCell ref="B34:C34"/>
    <mergeCell ref="B30:C30"/>
    <mergeCell ref="B31:C31"/>
    <mergeCell ref="B32:C32"/>
    <mergeCell ref="B28:C28"/>
    <mergeCell ref="B29:C29"/>
    <mergeCell ref="O24:T24"/>
    <mergeCell ref="B88:C88"/>
    <mergeCell ref="B57:C57"/>
    <mergeCell ref="B58:C58"/>
    <mergeCell ref="B59:C59"/>
    <mergeCell ref="B60:C60"/>
    <mergeCell ref="B61:C61"/>
    <mergeCell ref="B86:C86"/>
    <mergeCell ref="B87:C87"/>
    <mergeCell ref="B84:C84"/>
    <mergeCell ref="B85:C85"/>
    <mergeCell ref="B83:D83"/>
    <mergeCell ref="B37:C37"/>
    <mergeCell ref="B40:C40"/>
    <mergeCell ref="B38:C38"/>
    <mergeCell ref="B39:C39"/>
    <mergeCell ref="B7:D7"/>
    <mergeCell ref="O20:T20"/>
    <mergeCell ref="O22:T22"/>
    <mergeCell ref="B14:C14"/>
    <mergeCell ref="B16:C16"/>
    <mergeCell ref="B15:C15"/>
    <mergeCell ref="B63:D63"/>
    <mergeCell ref="B64:B65"/>
    <mergeCell ref="C64:D64"/>
    <mergeCell ref="C80:D80"/>
    <mergeCell ref="B81:D81"/>
  </mergeCells>
  <pageMargins left="0.82677165354330717" right="0.6692913385826772" top="0.62992125984251968" bottom="0.43307086614173229" header="0.51181102362204722" footer="0.19685039370078741"/>
  <pageSetup paperSize="9" scale="69" firstPageNumber="0" fitToHeight="9" orientation="portrait" useFirstPageNumber="1" horizontalDpi="300" verticalDpi="300" r:id="rId1"/>
  <rowBreaks count="1" manualBreakCount="1">
    <brk id="53" min="1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5" x14ac:dyDescent="0.25"/>
  <cols>
    <col min="1" max="1" width="28" customWidth="1"/>
    <col min="2" max="2" width="14.140625" customWidth="1"/>
    <col min="3" max="3" width="13.85546875" customWidth="1"/>
    <col min="4" max="4" width="15.85546875" customWidth="1"/>
    <col min="5" max="5" width="18.7109375" customWidth="1"/>
    <col min="6" max="6" width="12.85546875" customWidth="1"/>
    <col min="7" max="7" width="15.85546875" customWidth="1"/>
    <col min="8" max="8" width="21.85546875" customWidth="1"/>
    <col min="9" max="9" width="16.140625" customWidth="1"/>
    <col min="10" max="10" width="20.7109375" customWidth="1"/>
    <col min="11" max="11" width="14.5703125" customWidth="1"/>
    <col min="12" max="12" width="13.42578125" customWidth="1"/>
    <col min="13" max="13" width="15.42578125" customWidth="1"/>
    <col min="14" max="14" width="12.85546875" customWidth="1"/>
    <col min="15" max="15" width="11.140625" bestFit="1" customWidth="1"/>
    <col min="16" max="16" width="12.140625" customWidth="1"/>
    <col min="17" max="17" width="11.42578125" customWidth="1"/>
    <col min="18" max="18" width="10.42578125" customWidth="1"/>
    <col min="19" max="19" width="10.5703125" customWidth="1"/>
  </cols>
  <sheetData>
    <row r="2" spans="1:3" x14ac:dyDescent="0.25">
      <c r="A2" s="3" t="s">
        <v>46</v>
      </c>
    </row>
    <row r="4" spans="1:3" x14ac:dyDescent="0.25">
      <c r="A4" s="3" t="s">
        <v>11</v>
      </c>
    </row>
    <row r="6" spans="1:3" x14ac:dyDescent="0.25">
      <c r="A6" t="s">
        <v>12</v>
      </c>
    </row>
    <row r="7" spans="1:3" x14ac:dyDescent="0.25">
      <c r="A7" t="s">
        <v>13</v>
      </c>
    </row>
    <row r="9" spans="1:3" x14ac:dyDescent="0.25">
      <c r="A9" t="s">
        <v>14</v>
      </c>
    </row>
    <row r="10" spans="1:3" x14ac:dyDescent="0.25">
      <c r="A10" t="s">
        <v>15</v>
      </c>
    </row>
    <row r="12" spans="1:3" x14ac:dyDescent="0.25">
      <c r="A12" t="s">
        <v>16</v>
      </c>
    </row>
    <row r="15" spans="1:3" x14ac:dyDescent="0.25">
      <c r="A15" s="345" t="s">
        <v>55</v>
      </c>
      <c r="B15" s="345"/>
      <c r="C15" s="345"/>
    </row>
    <row r="16" spans="1:3" x14ac:dyDescent="0.25">
      <c r="A16" s="342" t="s">
        <v>56</v>
      </c>
      <c r="B16" s="343"/>
      <c r="C16" s="344"/>
    </row>
    <row r="17" spans="1:11" x14ac:dyDescent="0.25">
      <c r="A17" s="336" t="s">
        <v>52</v>
      </c>
      <c r="B17" s="337"/>
      <c r="C17" s="19" t="s">
        <v>57</v>
      </c>
    </row>
    <row r="18" spans="1:11" x14ac:dyDescent="0.25">
      <c r="A18" s="338" t="s">
        <v>53</v>
      </c>
      <c r="B18" s="339"/>
      <c r="C18" s="20" t="s">
        <v>58</v>
      </c>
    </row>
    <row r="19" spans="1:11" x14ac:dyDescent="0.25">
      <c r="A19" s="340" t="s">
        <v>54</v>
      </c>
      <c r="B19" s="341"/>
      <c r="C19" s="21" t="s">
        <v>59</v>
      </c>
    </row>
    <row r="25" spans="1:11" x14ac:dyDescent="0.25">
      <c r="A25" s="3" t="s">
        <v>36</v>
      </c>
      <c r="B25" s="1" t="s">
        <v>0</v>
      </c>
    </row>
    <row r="26" spans="1:11" x14ac:dyDescent="0.25">
      <c r="A26" s="3"/>
      <c r="B26" s="1"/>
    </row>
    <row r="27" spans="1:11" x14ac:dyDescent="0.25">
      <c r="A27" t="s">
        <v>19</v>
      </c>
      <c r="B27" s="1"/>
    </row>
    <row r="28" spans="1:11" x14ac:dyDescent="0.25">
      <c r="A28" s="1" t="s">
        <v>20</v>
      </c>
    </row>
    <row r="29" spans="1:11" x14ac:dyDescent="0.25">
      <c r="A29" s="1" t="s">
        <v>21</v>
      </c>
    </row>
    <row r="30" spans="1:11" x14ac:dyDescent="0.25">
      <c r="A30" s="1"/>
    </row>
    <row r="31" spans="1:11" ht="15.75" thickBot="1" x14ac:dyDescent="0.3">
      <c r="A31" s="1"/>
      <c r="C31" s="358" t="s">
        <v>47</v>
      </c>
      <c r="D31" s="358"/>
      <c r="E31" s="358"/>
      <c r="F31" s="359" t="s">
        <v>48</v>
      </c>
      <c r="G31" s="359"/>
      <c r="H31" s="359"/>
      <c r="I31" s="360" t="s">
        <v>73</v>
      </c>
      <c r="J31" s="360"/>
      <c r="K31" s="360"/>
    </row>
    <row r="32" spans="1:11" ht="48" customHeight="1" x14ac:dyDescent="0.25">
      <c r="A32" s="12" t="s">
        <v>18</v>
      </c>
      <c r="B32" s="13" t="s">
        <v>7</v>
      </c>
      <c r="C32" s="35" t="s">
        <v>69</v>
      </c>
      <c r="D32" s="36" t="s">
        <v>71</v>
      </c>
      <c r="E32" s="37" t="s">
        <v>70</v>
      </c>
      <c r="F32" s="35" t="s">
        <v>69</v>
      </c>
      <c r="G32" s="36" t="s">
        <v>72</v>
      </c>
      <c r="H32" s="37" t="s">
        <v>70</v>
      </c>
      <c r="I32" s="38" t="s">
        <v>4</v>
      </c>
      <c r="J32" s="38" t="s">
        <v>5</v>
      </c>
      <c r="K32" s="38" t="s">
        <v>6</v>
      </c>
    </row>
    <row r="33" spans="1:12" x14ac:dyDescent="0.2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2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2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2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2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2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2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2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2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2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2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2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.75" thickBot="1" x14ac:dyDescent="0.3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25">
      <c r="A49" s="17" t="s">
        <v>60</v>
      </c>
      <c r="B49" s="18" t="s">
        <v>74</v>
      </c>
      <c r="C49" s="18" t="s">
        <v>75</v>
      </c>
      <c r="D49" s="18" t="s">
        <v>76</v>
      </c>
      <c r="E49" s="18" t="s">
        <v>77</v>
      </c>
      <c r="F49" s="18" t="s">
        <v>78</v>
      </c>
      <c r="G49" s="18" t="s">
        <v>79</v>
      </c>
      <c r="H49" s="18" t="s">
        <v>61</v>
      </c>
      <c r="I49" s="18" t="s">
        <v>62</v>
      </c>
      <c r="J49" s="18" t="s">
        <v>63</v>
      </c>
      <c r="K49" s="18" t="s">
        <v>65</v>
      </c>
      <c r="L49" s="18" t="s">
        <v>66</v>
      </c>
      <c r="M49" s="18" t="s">
        <v>67</v>
      </c>
      <c r="N49" s="18" t="s">
        <v>49</v>
      </c>
    </row>
    <row r="50" spans="1:14" x14ac:dyDescent="0.2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2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25">
      <c r="A52" s="3" t="s">
        <v>68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25">
      <c r="A53" s="2" t="s">
        <v>50</v>
      </c>
    </row>
    <row r="54" spans="1:14" x14ac:dyDescent="0.25">
      <c r="A54" s="3"/>
    </row>
    <row r="55" spans="1:14" x14ac:dyDescent="0.25">
      <c r="A55" s="3"/>
    </row>
    <row r="56" spans="1:14" x14ac:dyDescent="0.25">
      <c r="B56" s="355" t="s">
        <v>81</v>
      </c>
      <c r="C56" s="356"/>
      <c r="D56" s="356"/>
      <c r="E56" s="357"/>
      <c r="I56" s="346" t="s">
        <v>82</v>
      </c>
      <c r="J56" s="347"/>
      <c r="K56" s="347"/>
      <c r="L56" s="348"/>
    </row>
    <row r="57" spans="1:14" ht="30" x14ac:dyDescent="0.25">
      <c r="A57" s="54" t="s">
        <v>60</v>
      </c>
      <c r="B57" s="18" t="s">
        <v>74</v>
      </c>
      <c r="C57" s="18" t="s">
        <v>75</v>
      </c>
      <c r="D57" s="18" t="s">
        <v>76</v>
      </c>
      <c r="E57" s="18" t="s">
        <v>64</v>
      </c>
      <c r="H57" s="54" t="s">
        <v>60</v>
      </c>
      <c r="I57" s="18" t="s">
        <v>61</v>
      </c>
      <c r="J57" s="18" t="s">
        <v>62</v>
      </c>
      <c r="K57" s="18" t="s">
        <v>63</v>
      </c>
      <c r="L57" s="18" t="s">
        <v>64</v>
      </c>
    </row>
    <row r="58" spans="1:14" x14ac:dyDescent="0.2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2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25">
      <c r="A60" s="57" t="s">
        <v>68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68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25">
      <c r="B63" s="352" t="s">
        <v>80</v>
      </c>
      <c r="C63" s="353"/>
      <c r="D63" s="353"/>
      <c r="E63" s="354"/>
      <c r="I63" s="349" t="s">
        <v>83</v>
      </c>
      <c r="J63" s="350"/>
      <c r="K63" s="350"/>
      <c r="L63" s="351"/>
    </row>
    <row r="64" spans="1:14" ht="30" x14ac:dyDescent="0.25">
      <c r="A64" s="54" t="s">
        <v>60</v>
      </c>
      <c r="B64" s="18" t="s">
        <v>77</v>
      </c>
      <c r="C64" s="18" t="s">
        <v>78</v>
      </c>
      <c r="D64" s="18" t="s">
        <v>79</v>
      </c>
      <c r="E64" s="18" t="s">
        <v>64</v>
      </c>
      <c r="H64" s="54" t="s">
        <v>60</v>
      </c>
      <c r="I64" s="48" t="s">
        <v>65</v>
      </c>
      <c r="J64" s="49" t="s">
        <v>66</v>
      </c>
      <c r="K64" s="18" t="s">
        <v>67</v>
      </c>
      <c r="L64" s="51" t="s">
        <v>64</v>
      </c>
    </row>
    <row r="65" spans="1:12" x14ac:dyDescent="0.2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2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25">
      <c r="A67" s="57" t="s">
        <v>68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68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25">
      <c r="A72" s="3" t="s">
        <v>22</v>
      </c>
    </row>
    <row r="74" spans="1:12" x14ac:dyDescent="0.25">
      <c r="A74" t="s">
        <v>23</v>
      </c>
    </row>
    <row r="75" spans="1:12" x14ac:dyDescent="0.25">
      <c r="A75" t="s">
        <v>8</v>
      </c>
    </row>
    <row r="77" spans="1:12" x14ac:dyDescent="0.25">
      <c r="A77" t="s">
        <v>9</v>
      </c>
    </row>
    <row r="78" spans="1:12" x14ac:dyDescent="0.25">
      <c r="A78" t="s">
        <v>10</v>
      </c>
    </row>
    <row r="84" spans="1:3" x14ac:dyDescent="0.25">
      <c r="A84" s="3" t="s">
        <v>37</v>
      </c>
      <c r="C84" t="s">
        <v>24</v>
      </c>
    </row>
    <row r="85" spans="1:3" x14ac:dyDescent="0.25">
      <c r="A85" s="3"/>
    </row>
    <row r="86" spans="1:3" x14ac:dyDescent="0.25">
      <c r="A86" t="s">
        <v>25</v>
      </c>
    </row>
    <row r="87" spans="1:3" x14ac:dyDescent="0.25">
      <c r="A87" t="s">
        <v>26</v>
      </c>
    </row>
    <row r="88" spans="1:3" x14ac:dyDescent="0.25">
      <c r="A88" t="s">
        <v>27</v>
      </c>
    </row>
    <row r="89" spans="1:3" x14ac:dyDescent="0.25">
      <c r="A89" t="s">
        <v>28</v>
      </c>
    </row>
    <row r="105" spans="1:1" x14ac:dyDescent="0.25">
      <c r="A105" s="3" t="s">
        <v>22</v>
      </c>
    </row>
    <row r="106" spans="1:1" x14ac:dyDescent="0.25">
      <c r="A106" t="s">
        <v>29</v>
      </c>
    </row>
    <row r="107" spans="1:1" x14ac:dyDescent="0.25">
      <c r="A107" t="s">
        <v>30</v>
      </c>
    </row>
    <row r="109" spans="1:1" x14ac:dyDescent="0.25">
      <c r="A109" t="s">
        <v>84</v>
      </c>
    </row>
    <row r="110" spans="1:1" x14ac:dyDescent="0.25">
      <c r="A110" t="s">
        <v>85</v>
      </c>
    </row>
    <row r="112" spans="1:1" x14ac:dyDescent="0.25">
      <c r="A112" t="s">
        <v>86</v>
      </c>
    </row>
    <row r="113" spans="1:1" x14ac:dyDescent="0.25">
      <c r="A113" t="s">
        <v>87</v>
      </c>
    </row>
    <row r="115" spans="1:1" x14ac:dyDescent="0.25">
      <c r="A115" s="2" t="s">
        <v>31</v>
      </c>
    </row>
    <row r="117" spans="1:1" x14ac:dyDescent="0.25">
      <c r="A117" t="s">
        <v>32</v>
      </c>
    </row>
    <row r="119" spans="1:1" x14ac:dyDescent="0.25">
      <c r="A119" s="2" t="s">
        <v>88</v>
      </c>
    </row>
    <row r="121" spans="1:1" x14ac:dyDescent="0.25">
      <c r="A121" t="s">
        <v>33</v>
      </c>
    </row>
    <row r="122" spans="1:1" x14ac:dyDescent="0.25">
      <c r="A122" t="s">
        <v>34</v>
      </c>
    </row>
    <row r="124" spans="1:1" x14ac:dyDescent="0.25">
      <c r="A124" t="s">
        <v>35</v>
      </c>
    </row>
    <row r="130" spans="1:6" x14ac:dyDescent="0.25">
      <c r="A130" s="3" t="s">
        <v>38</v>
      </c>
      <c r="F130" t="s">
        <v>42</v>
      </c>
    </row>
    <row r="132" spans="1:6" x14ac:dyDescent="0.25">
      <c r="A132" t="s">
        <v>39</v>
      </c>
    </row>
    <row r="133" spans="1:6" x14ac:dyDescent="0.25">
      <c r="A133" t="s">
        <v>40</v>
      </c>
    </row>
    <row r="134" spans="1:6" x14ac:dyDescent="0.25">
      <c r="A134" t="s">
        <v>41</v>
      </c>
    </row>
    <row r="150" spans="1:1" x14ac:dyDescent="0.25">
      <c r="A150" s="3" t="s">
        <v>22</v>
      </c>
    </row>
    <row r="151" spans="1:1" ht="16.5" x14ac:dyDescent="0.3">
      <c r="A151" s="14" t="s">
        <v>43</v>
      </c>
    </row>
    <row r="152" spans="1:1" ht="16.5" x14ac:dyDescent="0.3">
      <c r="A152" s="14" t="s">
        <v>44</v>
      </c>
    </row>
    <row r="153" spans="1:1" ht="16.5" x14ac:dyDescent="0.3">
      <c r="A153" s="14" t="s">
        <v>45</v>
      </c>
    </row>
  </sheetData>
  <mergeCells count="12">
    <mergeCell ref="I56:L56"/>
    <mergeCell ref="I63:L63"/>
    <mergeCell ref="B63:E63"/>
    <mergeCell ref="B56:E56"/>
    <mergeCell ref="C31:E31"/>
    <mergeCell ref="F31:H31"/>
    <mergeCell ref="I31:K31"/>
    <mergeCell ref="A17:B17"/>
    <mergeCell ref="A18:B18"/>
    <mergeCell ref="A19:B19"/>
    <mergeCell ref="A16:C16"/>
    <mergeCell ref="A15:C1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5" x14ac:dyDescent="0.25"/>
  <cols>
    <col min="2" max="2" width="9.140625" customWidth="1"/>
  </cols>
  <sheetData>
    <row r="1" spans="1:6" x14ac:dyDescent="0.25">
      <c r="A1" t="s">
        <v>2</v>
      </c>
      <c r="B1" s="361" t="s">
        <v>3</v>
      </c>
      <c r="C1" s="361"/>
      <c r="D1" s="361"/>
      <c r="E1" s="361"/>
      <c r="F1" s="361"/>
    </row>
    <row r="3" spans="1:6" x14ac:dyDescent="0.2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Produção</vt:lpstr>
      <vt:lpstr>Indicadores de Desempenho</vt:lpstr>
      <vt:lpstr>Indicadores de Efetividade</vt:lpstr>
      <vt:lpstr>Indicadores e Metas de Qualidad</vt:lpstr>
      <vt:lpstr>TMP_UTIs Brasil</vt:lpstr>
      <vt:lpstr>'Indicadores de Desempenho'!Area_de_impressao</vt:lpstr>
      <vt:lpstr>'Indicadores de Efetividade'!Area_de_impressao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THAMYRES ARAUJO DO NASCIMENTO</cp:lastModifiedBy>
  <cp:lastPrinted>2025-01-21T18:48:43Z</cp:lastPrinted>
  <dcterms:created xsi:type="dcterms:W3CDTF">2021-12-03T19:01:33Z</dcterms:created>
  <dcterms:modified xsi:type="dcterms:W3CDTF">2025-04-08T19:07:35Z</dcterms:modified>
</cp:coreProperties>
</file>