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cessos\2025\01 - PRESTAÇÃO DE CONTAS\01 - MENSAL\04 - HECAD\Portifólio Mensal\04. Abril\"/>
    </mc:Choice>
  </mc:AlternateContent>
  <xr:revisionPtr revIDLastSave="0" documentId="13_ncr:1_{2E60F1DE-E1BD-42E0-A15D-8764777461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dução" sheetId="29" r:id="rId1"/>
    <sheet name="Indicadores de Desempenho" sheetId="30" r:id="rId2"/>
    <sheet name="Indicadores e Metas de Qualidad" sheetId="1" state="hidden" r:id="rId3"/>
    <sheet name="TMP_UTIs Brasil" sheetId="2" state="hidden" r:id="rId4"/>
  </sheets>
  <definedNames>
    <definedName name="_xlnm.Print_Area" localSheetId="1">'Indicadores de Desempenho'!$B$2:$D$77</definedName>
    <definedName name="_xlnm.Print_Area" localSheetId="0">Produção!$B$1:$D$144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30" l="1"/>
  <c r="D46" i="30"/>
  <c r="D43" i="30"/>
  <c r="D40" i="30"/>
  <c r="D37" i="30"/>
  <c r="D34" i="30"/>
  <c r="D31" i="30"/>
  <c r="D28" i="30"/>
  <c r="D24" i="30"/>
  <c r="D19" i="30"/>
  <c r="D15" i="30"/>
  <c r="D12" i="30"/>
  <c r="D11" i="30"/>
  <c r="D14" i="30" s="1"/>
  <c r="D13" i="30" s="1"/>
  <c r="D18" i="30" s="1"/>
  <c r="D121" i="29"/>
  <c r="D122" i="29" s="1"/>
  <c r="D110" i="29"/>
  <c r="D93" i="29"/>
  <c r="C93" i="29"/>
  <c r="D80" i="29"/>
  <c r="C80" i="29"/>
  <c r="D67" i="29"/>
  <c r="D36" i="29" s="1"/>
  <c r="D38" i="29" s="1"/>
  <c r="C38" i="29"/>
  <c r="D24" i="29"/>
  <c r="D23" i="29"/>
  <c r="D28" i="29" s="1"/>
  <c r="D19" i="29"/>
  <c r="C19" i="29"/>
  <c r="D13" i="29"/>
  <c r="C13" i="29"/>
  <c r="D10" i="30" l="1"/>
  <c r="D41" i="1"/>
  <c r="E41" i="1" s="1"/>
  <c r="J50" i="1" s="1"/>
  <c r="K58" i="1" s="1"/>
  <c r="J41" i="1"/>
  <c r="J40" i="1"/>
  <c r="K40" i="1" s="1"/>
  <c r="D40" i="1"/>
  <c r="E40" i="1" s="1"/>
  <c r="I50" i="1" s="1"/>
  <c r="J58" i="1" s="1"/>
  <c r="L65" i="1"/>
  <c r="L67" i="1"/>
  <c r="L66" i="1"/>
  <c r="M52" i="1"/>
  <c r="K67" i="1" s="1"/>
  <c r="L52" i="1"/>
  <c r="J67" i="1" s="1"/>
  <c r="K52" i="1"/>
  <c r="I67" i="1" s="1"/>
  <c r="M51" i="1"/>
  <c r="K66" i="1" s="1"/>
  <c r="L51" i="1"/>
  <c r="J66" i="1" s="1"/>
  <c r="K51" i="1"/>
  <c r="I66" i="1" s="1"/>
  <c r="D51" i="1"/>
  <c r="D59" i="1" s="1"/>
  <c r="C51" i="1"/>
  <c r="C59" i="1" s="1"/>
  <c r="B51" i="1"/>
  <c r="B59" i="1" s="1"/>
  <c r="M50" i="1"/>
  <c r="K65" i="1" s="1"/>
  <c r="L50" i="1"/>
  <c r="J65" i="1" s="1"/>
  <c r="K50" i="1"/>
  <c r="I65" i="1" s="1"/>
  <c r="D50" i="1"/>
  <c r="D58" i="1" s="1"/>
  <c r="C50" i="1"/>
  <c r="C58" i="1" s="1"/>
  <c r="B50" i="1"/>
  <c r="B58" i="1" s="1"/>
  <c r="C45" i="1"/>
  <c r="D35" i="1"/>
  <c r="D34" i="1"/>
  <c r="D33" i="1"/>
  <c r="D39" i="1"/>
  <c r="E39" i="1" s="1"/>
  <c r="H50" i="1" s="1"/>
  <c r="I58" i="1" s="1"/>
  <c r="D38" i="1"/>
  <c r="E38" i="1" s="1"/>
  <c r="G50" i="1" s="1"/>
  <c r="D65" i="1" s="1"/>
  <c r="D37" i="1"/>
  <c r="E37" i="1" s="1"/>
  <c r="F50" i="1" s="1"/>
  <c r="C65" i="1" s="1"/>
  <c r="D36" i="1"/>
  <c r="F45" i="1"/>
  <c r="G35" i="1"/>
  <c r="G34" i="1"/>
  <c r="G33" i="1"/>
  <c r="G41" i="1"/>
  <c r="H41" i="1" s="1"/>
  <c r="J51" i="1" s="1"/>
  <c r="K59" i="1" s="1"/>
  <c r="G40" i="1"/>
  <c r="G39" i="1"/>
  <c r="H39" i="1" s="1"/>
  <c r="H51" i="1" s="1"/>
  <c r="I59" i="1" s="1"/>
  <c r="G38" i="1"/>
  <c r="H38" i="1" s="1"/>
  <c r="G51" i="1" s="1"/>
  <c r="D66" i="1" s="1"/>
  <c r="G37" i="1"/>
  <c r="H37" i="1" s="1"/>
  <c r="F51" i="1" s="1"/>
  <c r="C66" i="1" s="1"/>
  <c r="G36" i="1"/>
  <c r="H36" i="1" s="1"/>
  <c r="E51" i="1" s="1"/>
  <c r="B66" i="1" s="1"/>
  <c r="J36" i="1"/>
  <c r="K36" i="1" s="1"/>
  <c r="E52" i="1" s="1"/>
  <c r="B67" i="1" s="1"/>
  <c r="J39" i="1"/>
  <c r="D17" i="30" l="1"/>
  <c r="D16" i="30"/>
  <c r="L60" i="1"/>
  <c r="E36" i="1"/>
  <c r="E50" i="1" s="1"/>
  <c r="B65" i="1" s="1"/>
  <c r="L59" i="1"/>
  <c r="L58" i="1"/>
  <c r="E59" i="1"/>
  <c r="E58" i="1"/>
  <c r="E66" i="1"/>
  <c r="E65" i="1"/>
  <c r="L36" i="1"/>
  <c r="N51" i="1"/>
  <c r="L41" i="1"/>
  <c r="G45" i="1"/>
  <c r="H45" i="1" s="1"/>
  <c r="N50" i="1"/>
  <c r="H40" i="1"/>
  <c r="I51" i="1" s="1"/>
  <c r="J59" i="1" s="1"/>
  <c r="L40" i="1"/>
  <c r="L39" i="1"/>
  <c r="D45" i="1"/>
  <c r="E45" i="1" s="1"/>
  <c r="K41" i="1" l="1"/>
  <c r="J52" i="1" s="1"/>
  <c r="K60" i="1" s="1"/>
  <c r="I52" i="1"/>
  <c r="J60" i="1" s="1"/>
  <c r="K39" i="1"/>
  <c r="H52" i="1" s="1"/>
  <c r="I60" i="1" s="1"/>
  <c r="J38" i="1"/>
  <c r="J37" i="1"/>
  <c r="J35" i="1"/>
  <c r="J34" i="1"/>
  <c r="J33" i="1"/>
  <c r="E60" i="1" l="1"/>
  <c r="E67" i="1"/>
  <c r="N52" i="1"/>
  <c r="K33" i="1"/>
  <c r="B52" i="1" s="1"/>
  <c r="B60" i="1" s="1"/>
  <c r="L33" i="1"/>
  <c r="K38" i="1"/>
  <c r="G52" i="1" s="1"/>
  <c r="D67" i="1" s="1"/>
  <c r="L38" i="1"/>
  <c r="K37" i="1"/>
  <c r="F52" i="1" s="1"/>
  <c r="C67" i="1" s="1"/>
  <c r="L37" i="1"/>
  <c r="K35" i="1"/>
  <c r="D52" i="1" s="1"/>
  <c r="D60" i="1" s="1"/>
  <c r="L35" i="1"/>
  <c r="K34" i="1"/>
  <c r="C52" i="1" s="1"/>
  <c r="C60" i="1" s="1"/>
  <c r="L34" i="1"/>
</calcChain>
</file>

<file path=xl/sharedStrings.xml><?xml version="1.0" encoding="utf-8"?>
<sst xmlns="http://schemas.openxmlformats.org/spreadsheetml/2006/main" count="347" uniqueCount="250">
  <si>
    <t>Fórmula: [Total de Pacientes dia no período / Total de leitos operacionais dia do período] x 100</t>
  </si>
  <si>
    <t>http://www.utisbrasileiras.com.br/uti-adulto/evolucao-do-smr-e-do-sru-hospitalar/</t>
  </si>
  <si>
    <t>TMP</t>
  </si>
  <si>
    <t>Evolução da TMP (SMR) e da TURP (SRU) Hospitalares</t>
  </si>
  <si>
    <t>Total Pacientes dia no período</t>
  </si>
  <si>
    <t>Total de leitos operacionais dia do período</t>
  </si>
  <si>
    <t>Taxa de ocupação</t>
  </si>
  <si>
    <t>Dias do mês</t>
  </si>
  <si>
    <t>perfil — como sexo e endereço, se os pacientes são</t>
  </si>
  <si>
    <t>Contudo, o principal objetivo da taxa de ocupação é</t>
  </si>
  <si>
    <t>é administrar a estrutura do hospital. Percentuais altos porlongos períodos são fortes indicativos de que chegou a horade o conselho administrativo pensar na expansão.</t>
  </si>
  <si>
    <t>III- INDICADORES E METAS DE QUALIDADE/DE DESEMPENHO</t>
  </si>
  <si>
    <t>10. O Parceiro Privado deverá informar mensalmente os Resultados dos Indicadores de Desempenho, que estão relacionados à QUALIDADE da</t>
  </si>
  <si>
    <t>assistência oferecida aos usuários da unidade gerenciada e mensuram a eficiência, efetividade e qualidade dos processos da gestão da Unidade.</t>
  </si>
  <si>
    <t>11. Os indicadores de desempenho devem ser encaminhados, em relatórios ou instrumento para registro de dados de desempenho definidos pela</t>
  </si>
  <si>
    <t>Secretaria de Estado, até o dia 10 (dez) do mês subsequente.</t>
  </si>
  <si>
    <t>12. O quadro a seguir apresenta os indicadores que deverão ser enviados para análise do desempenho hospitalar.</t>
  </si>
  <si>
    <t>Total</t>
  </si>
  <si>
    <t>Mês</t>
  </si>
  <si>
    <t>Conceituação: relação percentual entre o número de pacientes dia, em determinado período, e o número de leitos dia no mesmo período. Taxa de</t>
  </si>
  <si>
    <t>ocupação muito baixa (abaixo de 75%) pode indicar: inadequação do número de leitos à região; baixa integração do hospital à rede de saúde, com</t>
  </si>
  <si>
    <t>dificuldade de acesso; falha no planejamento ou na gestão do hospital (ineficiência); insatisfação da clientela.</t>
  </si>
  <si>
    <t>Análise gerencial</t>
  </si>
  <si>
    <t>Com esse indicador, é possível conhecer o tipo de leito mais usado, a faixa etária desses usuários, características do seu</t>
  </si>
  <si>
    <t>Fórmula: [Total de pacientes dia no período / Total de saídas no período]</t>
  </si>
  <si>
    <t>Conceituação: relação entre o total de pacientes dia no período e o total de pacientes egressos do hospital (por altas, transferência externa e ou</t>
  </si>
  <si>
    <t>óbitos no mesmo período). Representa o tempo médio de internações dos pacientes nos leitos hospitalares. Tempo médio de permanência muito</t>
  </si>
  <si>
    <t>alto nesses leitos pode indicar um caso de complexidade maior ou complicação pré ou pós-operatória, ou também pode indicar ausência de plano</t>
  </si>
  <si>
    <t>terapêutico adequado e desarticulação nos cuidados ao paciente.</t>
  </si>
  <si>
    <t>Se a taxa de ocupação é o indicador de qualidade hospitalarque revela se a estrutura do hospital comporta a demandade pacientes, o tempo médio de permanência evidencia a</t>
  </si>
  <si>
    <t>rotatividade dos leitos.</t>
  </si>
  <si>
    <t>Tempo médio de permanência = (pacientes que deramentrada por dia, em determinado período / saídas nessemesmo período) x 100</t>
  </si>
  <si>
    <t>Já para hospitais de longa permanência, usa-se:</t>
  </si>
  <si>
    <t>Para que os cálculos expressem a realidade, é fundamentalque o período escolhido seja maior que os dias deinternação. Por exemplo, se o hospital tem pacientesinternados há 2 meses, deve-se escolher um intervalosuperior a esse tempo.</t>
  </si>
  <si>
    <t xml:space="preserve"> Afinal, algumas situações podem exigir um tempode internação maior do que o habitual.</t>
  </si>
  <si>
    <t>Os resultados obtidos por meio dessa métrica podem indicarvárias situações que prejudicam a qualidade do serviçooferecido, como o tempo médio de espera para a realizaçãode um exame, um número recorrente de infecçõeshospitalares ou complicações pós-cirúrgicas.</t>
  </si>
  <si>
    <t>a) Taxa de Ocupação Hospitalar</t>
  </si>
  <si>
    <t>b) Média de Permanência Hospitalar (dias)</t>
  </si>
  <si>
    <t>c) Percentual de investigação da gravidade de reações adversas a medicamentos (Farmacovigilância)</t>
  </si>
  <si>
    <t>Conceituação: monitora e avalia reações adversas a medicamentos (RAM) seja ela leve, moderada ou grave pelo farmacêutico. Considera-se ideal a</t>
  </si>
  <si>
    <t>notificação e classificação de RAM quanto à sua gravidade, seguidas do seu monitoramento. Este indicador deverá considerar todas as reações</t>
  </si>
  <si>
    <t>adversas a medicamentos, independente do local da ocorrência.</t>
  </si>
  <si>
    <t>Fórmula: [Nº de pacientes com RAM avaliada quanto à gravidade/ Nº total de pacientes com RAM] x 100</t>
  </si>
  <si>
    <t> Este indicador avalia a efetividade de processos usados para prevenir maiores danos causados por reações adversas a medicamentos (RAMs) conhecidas.</t>
  </si>
  <si>
    <t>A coleta de dados para este indicador depende da documentação de RAMs na folha de prescrição e no prontuário médico. A boa documentação auxilia na qualidade do cuidado ao paciente (The Good Clinical Documentation Guide, 2003) e é um componente fundamental do gerenciamento de RAM. A má comunicação pode resultar em eventos adversos a medicamentos (MacKinnon, 2007).</t>
  </si>
  <si>
    <t>O registro de uma história medicamentosa detalhada no momento da internação é uma etapa crítica para se determinar a precisão e completude da lista de RAMs conhecidas. Este indicador não avalia a precisão da lista de RAMs conhecidas documentadas no prontuário médico; em vez disso, está focado na disponibilidade de uma documentação completa no momento de se prescrever, fornecer e administrar medicamentos.</t>
  </si>
  <si>
    <t>CONTRATO DE GESTÃO 045/2021</t>
  </si>
  <si>
    <t>Semicríticos</t>
  </si>
  <si>
    <t>Críticos</t>
  </si>
  <si>
    <t>Total Geral</t>
  </si>
  <si>
    <t>Fonte: Relatórios gerenciais HCAMP</t>
  </si>
  <si>
    <t>Tomografia</t>
  </si>
  <si>
    <t>Taxa de Ocupação Hospitalar</t>
  </si>
  <si>
    <t>Média de Permanência Hospitalar (Dias)</t>
  </si>
  <si>
    <t>Percentual de Investigação da Gravidade</t>
  </si>
  <si>
    <t>Quadro 3. Indicadores de Desempenho do HCAMP Goiânia</t>
  </si>
  <si>
    <t>Indicadores de Desempenho</t>
  </si>
  <si>
    <t>&gt; 85%</t>
  </si>
  <si>
    <t>&lt; 7 dias</t>
  </si>
  <si>
    <t>&gt; 95%</t>
  </si>
  <si>
    <t>Unidade de Internação</t>
  </si>
  <si>
    <t>Julho</t>
  </si>
  <si>
    <t xml:space="preserve"> Agosto</t>
  </si>
  <si>
    <t>Setembro</t>
  </si>
  <si>
    <t>Média do Período</t>
  </si>
  <si>
    <t xml:space="preserve"> Outubro</t>
  </si>
  <si>
    <t>Novembro</t>
  </si>
  <si>
    <t>Dezembro</t>
  </si>
  <si>
    <t>Geral</t>
  </si>
  <si>
    <t xml:space="preserve">Total Pacientes dia </t>
  </si>
  <si>
    <t>Taxa de Ocupação</t>
  </si>
  <si>
    <t xml:space="preserve">Total de  Leitos Operacionais dia </t>
  </si>
  <si>
    <t xml:space="preserve">Total de Leitos Operacionais dia </t>
  </si>
  <si>
    <t>GERAL</t>
  </si>
  <si>
    <t>Janeiro</t>
  </si>
  <si>
    <t>Fevereiro</t>
  </si>
  <si>
    <t>Março</t>
  </si>
  <si>
    <t>Abril</t>
  </si>
  <si>
    <t>Maio</t>
  </si>
  <si>
    <t>Junho</t>
  </si>
  <si>
    <t>TAXA DE OCUPAÇÃO HOSPITALAR 2º TRIMESTRE</t>
  </si>
  <si>
    <t>TAXA DE OCUPAÇÃO HOSPITALAR  1º TRIMESTRE</t>
  </si>
  <si>
    <t>TAXA DE OCUPAÇÃO HOSPITALAR 3º TRIMESTRE</t>
  </si>
  <si>
    <t>TAXA DE OCUPAÇÃO HOSPITALAR 4º TRIMESTRE</t>
  </si>
  <si>
    <t>O resultado desse cálculo mostra o total de pacientes quepassaram pelo hospital, ocuparam os leitos e foram liberados — seja porque receberam</t>
  </si>
  <si>
    <t xml:space="preserve">alta hospitalar, foram transferidos ou vieram a óbito durante o período calculado. </t>
  </si>
  <si>
    <t>A fórmula de cálculo depende do porte da instituição e do perfil de internações. Em hospitais que, no geral, trabalham com internações de</t>
  </si>
  <si>
    <t>curta permanência, a fórmula mais indicada é:</t>
  </si>
  <si>
    <t>Tempo médio de permanência = soma dos dias de internação de cada paciente no período / número de pacientes no mesmo período</t>
  </si>
  <si>
    <t>Colonoscopia</t>
  </si>
  <si>
    <t>Endoscopia</t>
  </si>
  <si>
    <t>Ecocardiograma</t>
  </si>
  <si>
    <t>Ultrassonografia</t>
  </si>
  <si>
    <t>Alergia/Imunologia</t>
  </si>
  <si>
    <t>Cirurgia Pediátrica</t>
  </si>
  <si>
    <t>Endocrinologia</t>
  </si>
  <si>
    <t>Gastrologia/ Hepatologia</t>
  </si>
  <si>
    <t>Hematologia</t>
  </si>
  <si>
    <t>Infectologia</t>
  </si>
  <si>
    <t>Nefrologia</t>
  </si>
  <si>
    <t>Neurologia clínica</t>
  </si>
  <si>
    <t>Oftalmologia</t>
  </si>
  <si>
    <t>Ortopedia e Traumatologia</t>
  </si>
  <si>
    <t>Otorrinolaringologia</t>
  </si>
  <si>
    <t>Pneumologia</t>
  </si>
  <si>
    <t>Reumatologia</t>
  </si>
  <si>
    <t>Urologia</t>
  </si>
  <si>
    <t>Clínica Pediátrica</t>
  </si>
  <si>
    <t>Clínica Pediátrica Crônica</t>
  </si>
  <si>
    <t xml:space="preserve"> Clínica Cirúrgica Pediátrica</t>
  </si>
  <si>
    <t xml:space="preserve"> Cirurgias Eletivas</t>
  </si>
  <si>
    <t>Consultas Médicas na Atenção especializada</t>
  </si>
  <si>
    <t>Enfermagem</t>
  </si>
  <si>
    <t>Serviço Social</t>
  </si>
  <si>
    <t>Broncoscopia</t>
  </si>
  <si>
    <t xml:space="preserve">AACR - Vermelho </t>
  </si>
  <si>
    <t xml:space="preserve">AACR - Laranja </t>
  </si>
  <si>
    <t xml:space="preserve">AACR - Amarelo </t>
  </si>
  <si>
    <t xml:space="preserve">AACR - Verde </t>
  </si>
  <si>
    <t>AACR - Azul</t>
  </si>
  <si>
    <t>≤ 5%</t>
  </si>
  <si>
    <t>≥ 70%</t>
  </si>
  <si>
    <t>&lt; 5%</t>
  </si>
  <si>
    <t>≥ 95%</t>
  </si>
  <si>
    <t>Atendimento de Urgência e Emergência</t>
  </si>
  <si>
    <t>Atendimentos</t>
  </si>
  <si>
    <t>Total de Pacientes referenciados</t>
  </si>
  <si>
    <t xml:space="preserve">Acolhimento, Avaliação e Classificação de Risco </t>
  </si>
  <si>
    <t>AACR</t>
  </si>
  <si>
    <t xml:space="preserve">EXAMES </t>
  </si>
  <si>
    <t>Indicadores</t>
  </si>
  <si>
    <t>Meta Mensal</t>
  </si>
  <si>
    <t>1. Taxa de Ocupação Hospitalar</t>
  </si>
  <si>
    <t>Total de Pacientes-dia</t>
  </si>
  <si>
    <t>Total de leitos operacionais-dia do período</t>
  </si>
  <si>
    <t>2. Média de Permanência Hospitalar (dias)</t>
  </si>
  <si>
    <t>Total de Pacientes-dia no período</t>
  </si>
  <si>
    <t>Total de saídas no período</t>
  </si>
  <si>
    <t>3. Índice de Intervalo de Substituição (horas)</t>
  </si>
  <si>
    <t>Média de Permanência Hospitalar</t>
  </si>
  <si>
    <t>Nº de retornos em até 48 horas</t>
  </si>
  <si>
    <t>Nº de saídas da UTI, por alta</t>
  </si>
  <si>
    <t>Nº de pacientes readmitidos entre 0 e 29 dias da última alta hospitalar</t>
  </si>
  <si>
    <t>Nº total de internações hospitalares</t>
  </si>
  <si>
    <t>6. Percentual de Ocorrência de Glosas no SIH - DATASUS</t>
  </si>
  <si>
    <t>Total de procedimentos rejeitados no SIH</t>
  </si>
  <si>
    <t>Total de procedimentos apresentados no SIH</t>
  </si>
  <si>
    <t>Nº de cirurgias programadas suspensas</t>
  </si>
  <si>
    <t>Nº de cirurgias programadas (mapa cirúrgico)</t>
  </si>
  <si>
    <t>Nº de exames de imagem entregues em até 10 dias</t>
  </si>
  <si>
    <t>HECAD</t>
  </si>
  <si>
    <t>Dermatologia</t>
  </si>
  <si>
    <t>-</t>
  </si>
  <si>
    <t>Cardiologia Clínica</t>
  </si>
  <si>
    <t>Cirurgia Plástica</t>
  </si>
  <si>
    <t>Ginecologia (infantil-puberal)</t>
  </si>
  <si>
    <t>Meta/Mensal</t>
  </si>
  <si>
    <t>*Em Apuração</t>
  </si>
  <si>
    <t>DIVINO RONNY REZENDE JÚNIOR</t>
  </si>
  <si>
    <t>Diretor Geral</t>
  </si>
  <si>
    <t xml:space="preserve">Cirurgia Eletiva Hospitalar de Alto Giro </t>
  </si>
  <si>
    <t>Cirurgia Eletiva Hospitalar de Média ou Alta Complexidade</t>
  </si>
  <si>
    <t>Ecocardiograma Transtorácico</t>
  </si>
  <si>
    <t>Análises Clínicas</t>
  </si>
  <si>
    <t>Ecodoppler</t>
  </si>
  <si>
    <t>Radiografia</t>
  </si>
  <si>
    <t>Indicadores do Serviço de Farmácia</t>
  </si>
  <si>
    <t>Critérios de Produção</t>
  </si>
  <si>
    <t>Disponibilidade do farmacêutico 24 horas durante todo o mês</t>
  </si>
  <si>
    <t>Prescrições analisadas por profissional farmacêutico por mês</t>
  </si>
  <si>
    <t>Notificações de eventos adversos envolvendo medicamentos tratadas pelo serviço de farmácia por mês</t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</si>
  <si>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cobertura do profissional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</si>
  <si>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de prescrições analisadas por farmacêutico</t>
    </r>
  </si>
  <si>
    <r>
      <rPr>
        <b/>
        <sz val="12"/>
        <color rgb="FF000000"/>
        <rFont val="Arial"/>
        <family val="2"/>
      </rPr>
      <t>100%</t>
    </r>
    <r>
      <rPr>
        <sz val="12"/>
        <color indexed="64"/>
        <rFont val="Arial"/>
        <family val="2"/>
      </rPr>
      <t xml:space="preserve"> das notificações tratadas pelo serviço de farmácia</t>
    </r>
  </si>
  <si>
    <t>≥ 90%</t>
  </si>
  <si>
    <t>≤ 5</t>
  </si>
  <si>
    <t>≤ 24</t>
  </si>
  <si>
    <t>&lt; 8%</t>
  </si>
  <si>
    <t>≤ 7%</t>
  </si>
  <si>
    <t>8. Percentual de Exames de Imagem com resultado disponibilizado em até 10 dias</t>
  </si>
  <si>
    <t>&lt; 50%</t>
  </si>
  <si>
    <t>Número de cirurgias eletivas em lista de espera e encaminhado para unidade</t>
  </si>
  <si>
    <t>&lt; 25%</t>
  </si>
  <si>
    <t>Nº de casos de DAEI digitadas em tempo oportuno - até 7 dias</t>
  </si>
  <si>
    <t>Nº de casos de DAEI digitadas (no período/mês)</t>
  </si>
  <si>
    <t>≥ 80%</t>
  </si>
  <si>
    <t>Nº de casos de DAEI investigadas em tempo oportuno - até 48 horas da data da notificação</t>
  </si>
  <si>
    <t>Nº de casos de DAEI notificadas (no período/mês)</t>
  </si>
  <si>
    <t>Número total de itens contados em conformidade</t>
  </si>
  <si>
    <t>Número total de itens padronizados cadastrados no sistema</t>
  </si>
  <si>
    <t>≤ 2%</t>
  </si>
  <si>
    <t>Valor financeiro da perda de medicamentos padronizados por validade expirada (R$)</t>
  </si>
  <si>
    <t>valor financeiro de medicamentos inventariado no período (R$)</t>
  </si>
  <si>
    <t>Número absoluto de intervenções registradas</t>
  </si>
  <si>
    <t>Número de intervenções aceitas</t>
  </si>
  <si>
    <t xml:space="preserve">Número de cirurgias realizadas com TMAT expirado </t>
  </si>
  <si>
    <t>Procedimentos Cirúrgicos Ambulatoriais</t>
  </si>
  <si>
    <t xml:space="preserve">7. Percentual de Suspensão de Cirurgias Programadas por Condições Operacionais </t>
  </si>
  <si>
    <t>Cirurgias Eletivas</t>
  </si>
  <si>
    <t>Hospital Estadual da Criança e do Adolescente (HECAD)</t>
  </si>
  <si>
    <t>Cirurgias Eletivas (Especialidades)</t>
  </si>
  <si>
    <t>CERFIS</t>
  </si>
  <si>
    <t>Cirurgia Geral Pediátrica</t>
  </si>
  <si>
    <t>Ortopedia</t>
  </si>
  <si>
    <t xml:space="preserve"> Cirurgias Eletivas (Especialidades)</t>
  </si>
  <si>
    <t>NTMC</t>
  </si>
  <si>
    <t>Serviços de Apoio Diagnóstico e Terapêutico (INTERNO)</t>
  </si>
  <si>
    <t>SADT Interno</t>
  </si>
  <si>
    <t>Serviços de Apoio Diagnóstico e Terapêutico -  Externo (Realizado)</t>
  </si>
  <si>
    <t>Serviços de Apoio Diagnóstico e Terapêutico -  Externo (Ofertado)</t>
  </si>
  <si>
    <t>01. Percentual de cirurgias eletivas realizadas com TMAT (Tempo máximo aceitável para tratamento) expirado (↓) para o primeiro ano</t>
  </si>
  <si>
    <t>02. Percentual de cirurgias eletivas realizadas com TMAT (Tempo máximo aceitável para tratamento) expirado (↓) para o segundo ano</t>
  </si>
  <si>
    <t>Indicadores para Acompanhamento</t>
  </si>
  <si>
    <t>Indicadores de Produção 2025 - 1° Termo Aditivo ao Contrato  de Gestão 20/2023</t>
  </si>
  <si>
    <t>4. Taxa de Readmissão Hospitalar (em até 29 dias)</t>
  </si>
  <si>
    <t xml:space="preserve">5. Taxa de Readmissão em UTI (48 horas) </t>
  </si>
  <si>
    <t>9. Percentual de Casos de Doenças/Agravos/Eventos de Notificação Compulsório Imediata (DAEI) Digitadas Oportunamente - até 7 dias</t>
  </si>
  <si>
    <t>10. Percentual de Casos de Doenças/Agravos/Eventos de Notificação Compulsório Imediata (DAEI) Investigadas Oportunamente -até 48 horas da data da notificação</t>
  </si>
  <si>
    <t>11. Taxa de acurácia do estoque</t>
  </si>
  <si>
    <t>12. Taxa de perda financeira por vencimento de medicamentos</t>
  </si>
  <si>
    <t>13. Taxa de aceitabilidade das intervenções farmacêuticas</t>
  </si>
  <si>
    <t>Indicadores de Desempenho 2025 - 1° Termo Aditivo ao Contrato  de Gestão 20/2023</t>
  </si>
  <si>
    <t xml:space="preserve">Saídas Hospitalares </t>
  </si>
  <si>
    <t>Internações</t>
  </si>
  <si>
    <t>Produção do mês</t>
  </si>
  <si>
    <t>Atendimentos Ambulatoriais</t>
  </si>
  <si>
    <t xml:space="preserve">Procedimentos </t>
  </si>
  <si>
    <t>Discriminação dos Atendimentos Ambulatoriais</t>
  </si>
  <si>
    <t>Consultas Médicas na Atenção Especializada</t>
  </si>
  <si>
    <t>Cirurgia Plástica - CERFIS (inclusa no 1º TA)</t>
  </si>
  <si>
    <t>Hebiatria (inclusa no 1º TA)</t>
  </si>
  <si>
    <t>Pediatria (inclusa no 1° TA)</t>
  </si>
  <si>
    <t>Vascular (inclusa no 1º TA)</t>
  </si>
  <si>
    <t>Cirurgias de Urgência e Emergência</t>
  </si>
  <si>
    <t>Eletroencefalograma com e sem foto estimulo</t>
  </si>
  <si>
    <t>Anatomia patologica</t>
  </si>
  <si>
    <t>Eletrocardiograma</t>
  </si>
  <si>
    <t xml:space="preserve">Eletroencefalograma </t>
  </si>
  <si>
    <t>EXAMES (ofertados para regulação)</t>
  </si>
  <si>
    <t>Tomografia Computadorizada com e sem contraste</t>
  </si>
  <si>
    <t>NPMC</t>
  </si>
  <si>
    <t>INDICADOR SERÁ ENVIADO A PARTIR DE SETEMBRO/25</t>
  </si>
  <si>
    <t>ABRIL/2025</t>
  </si>
  <si>
    <t>Abril/2025</t>
  </si>
  <si>
    <r>
      <rPr>
        <b/>
        <sz val="12"/>
        <color rgb="FF000000"/>
        <rFont val="Arial"/>
        <family val="2"/>
      </rPr>
      <t>Nota¹</t>
    </r>
    <r>
      <rPr>
        <sz val="12"/>
        <color rgb="FF000000"/>
        <rFont val="Arial"/>
        <family val="2"/>
      </rPr>
      <t>: Percentual de Ocorrência de Glosas no SIH - DATASUS, Referência: Março/2025:</t>
    </r>
  </si>
  <si>
    <t>***O indicador referente à competência do mês de Abril/25 será apresentado no mês subsequente devido as informações ainda estarem em apuração.</t>
  </si>
  <si>
    <t>Total de exames de imagem realizados no período multiplicado (exames externos)</t>
  </si>
  <si>
    <t>O indicador deverá ser informado pela PARCEIRA PRIVADA, separadamente, para efeito de acompanhamento.</t>
  </si>
  <si>
    <t>Março/2025</t>
  </si>
  <si>
    <t>***O indicador referente à competência do mês de Abril/25 será apresentado no mês subsequente devido devido a uma intempestividade, o que impediu a emissão do indicador.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</si>
</sst>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7" formatCode="0.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6EAB44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666666"/>
      <name val="Trebuchet MS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0"/>
      <color rgb="FFFFFFFF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CC0000"/>
      <name val="Calibri"/>
      <family val="2"/>
    </font>
    <font>
      <b/>
      <sz val="11"/>
      <color rgb="FF000000"/>
      <name val="Calibri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color rgb="FFFFFF00"/>
      <name val="Calibri"/>
      <family val="2"/>
    </font>
    <font>
      <sz val="11"/>
      <color rgb="FFFFFF00"/>
      <name val="Calibri"/>
      <family val="2"/>
    </font>
    <font>
      <sz val="9"/>
      <color rgb="FFFFFF00"/>
      <name val="Arial"/>
      <family val="2"/>
    </font>
    <font>
      <sz val="11"/>
      <color rgb="FF7030A0"/>
      <name val="Calibri"/>
      <family val="2"/>
      <scheme val="minor"/>
    </font>
    <font>
      <b/>
      <sz val="10"/>
      <color rgb="FFFFFF00"/>
      <name val="Calibri"/>
      <family val="2"/>
    </font>
    <font>
      <sz val="9"/>
      <color rgb="FF7030A0"/>
      <name val="Arial"/>
      <family val="2"/>
    </font>
    <font>
      <sz val="12"/>
      <color indexed="64"/>
      <name val="Arial"/>
      <family val="2"/>
    </font>
    <font>
      <b/>
      <sz val="12"/>
      <color indexed="64"/>
      <name val="Arial"/>
      <family val="2"/>
    </font>
    <font>
      <sz val="12"/>
      <name val="Arial"/>
      <family val="2"/>
      <charset val="1"/>
    </font>
    <font>
      <sz val="8"/>
      <color rgb="FFFFFF00"/>
      <name val="Arial"/>
      <family val="2"/>
    </font>
    <font>
      <b/>
      <sz val="9"/>
      <color rgb="FFFF0000"/>
      <name val="Arial"/>
      <family val="2"/>
    </font>
    <font>
      <sz val="11"/>
      <color theme="7"/>
      <name val="Segoe UI Historic"/>
      <family val="2"/>
    </font>
    <font>
      <b/>
      <sz val="10"/>
      <color indexed="64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0000"/>
        <bgColor rgb="FF111111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7E6E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E2F0D9"/>
      </patternFill>
    </fill>
    <fill>
      <patternFill patternType="solid">
        <fgColor rgb="FF257967"/>
        <bgColor rgb="FFE2F0D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96D6D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rgb="FFFFFFFF"/>
        <bgColor rgb="FFF2F2F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/>
      <right style="thin">
        <color theme="0"/>
      </right>
      <top/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4" tint="0.39997558519241921"/>
      </left>
      <right style="thin">
        <color theme="0"/>
      </right>
      <top style="thin">
        <color theme="4" tint="0.39997558519241921"/>
      </top>
      <bottom style="thin">
        <color theme="4" tint="0.39997558519241921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  <xf numFmtId="43" fontId="16" fillId="0" borderId="0" applyFont="0" applyFill="0" applyBorder="0" applyAlignment="0" applyProtection="0"/>
    <xf numFmtId="0" fontId="19" fillId="16" borderId="0" applyBorder="0" applyProtection="0"/>
    <xf numFmtId="0" fontId="19" fillId="17" borderId="0" applyBorder="0" applyProtection="0"/>
    <xf numFmtId="0" fontId="20" fillId="18" borderId="0" applyBorder="0" applyProtection="0"/>
    <xf numFmtId="0" fontId="20" fillId="0" borderId="0" applyBorder="0" applyProtection="0"/>
    <xf numFmtId="0" fontId="21" fillId="19" borderId="0" applyBorder="0" applyProtection="0"/>
    <xf numFmtId="0" fontId="22" fillId="0" borderId="0" applyBorder="0" applyProtection="0"/>
    <xf numFmtId="0" fontId="16" fillId="0" borderId="0" applyBorder="0" applyProtection="0"/>
    <xf numFmtId="0" fontId="16" fillId="0" borderId="0" applyBorder="0" applyProtection="0"/>
    <xf numFmtId="0" fontId="23" fillId="0" borderId="0" applyBorder="0" applyProtection="0"/>
    <xf numFmtId="9" fontId="16" fillId="0" borderId="0" applyBorder="0" applyProtection="0"/>
    <xf numFmtId="43" fontId="16" fillId="0" borderId="0" applyFont="0" applyFill="0" applyBorder="0" applyAlignment="0" applyProtection="0"/>
  </cellStyleXfs>
  <cellXfs count="234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8" fillId="0" borderId="0" xfId="4" applyAlignment="1" applyProtection="1"/>
    <xf numFmtId="0" fontId="0" fillId="0" borderId="1" xfId="0" applyBorder="1"/>
    <xf numFmtId="0" fontId="0" fillId="0" borderId="4" xfId="0" applyBorder="1"/>
    <xf numFmtId="164" fontId="0" fillId="0" borderId="0" xfId="1" applyNumberFormat="1" applyFont="1" applyBorder="1"/>
    <xf numFmtId="0" fontId="0" fillId="0" borderId="7" xfId="0" applyBorder="1"/>
    <xf numFmtId="0" fontId="0" fillId="0" borderId="9" xfId="0" applyBorder="1"/>
    <xf numFmtId="17" fontId="2" fillId="0" borderId="3" xfId="0" applyNumberFormat="1" applyFont="1" applyBorder="1"/>
    <xf numFmtId="0" fontId="0" fillId="0" borderId="11" xfId="0" applyBorder="1"/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/>
    <xf numFmtId="0" fontId="10" fillId="0" borderId="0" xfId="0" applyFont="1"/>
    <xf numFmtId="164" fontId="0" fillId="0" borderId="0" xfId="0" applyNumberFormat="1"/>
    <xf numFmtId="10" fontId="2" fillId="0" borderId="0" xfId="2" applyNumberFormat="1" applyFont="1"/>
    <xf numFmtId="0" fontId="9" fillId="11" borderId="16" xfId="0" applyFont="1" applyFill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right"/>
    </xf>
    <xf numFmtId="0" fontId="13" fillId="0" borderId="19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0" fontId="0" fillId="0" borderId="19" xfId="0" applyBorder="1"/>
    <xf numFmtId="0" fontId="0" fillId="0" borderId="20" xfId="0" applyBorder="1"/>
    <xf numFmtId="0" fontId="0" fillId="0" borderId="18" xfId="0" applyBorder="1"/>
    <xf numFmtId="164" fontId="0" fillId="0" borderId="20" xfId="1" applyNumberFormat="1" applyFont="1" applyBorder="1"/>
    <xf numFmtId="164" fontId="0" fillId="0" borderId="9" xfId="1" applyNumberFormat="1" applyFont="1" applyBorder="1"/>
    <xf numFmtId="164" fontId="0" fillId="0" borderId="19" xfId="1" applyNumberFormat="1" applyFont="1" applyBorder="1"/>
    <xf numFmtId="10" fontId="0" fillId="0" borderId="20" xfId="2" applyNumberFormat="1" applyFont="1" applyBorder="1"/>
    <xf numFmtId="10" fontId="0" fillId="0" borderId="19" xfId="2" applyNumberFormat="1" applyFont="1" applyBorder="1"/>
    <xf numFmtId="10" fontId="0" fillId="0" borderId="7" xfId="2" applyNumberFormat="1" applyFont="1" applyBorder="1"/>
    <xf numFmtId="10" fontId="0" fillId="0" borderId="8" xfId="2" applyNumberFormat="1" applyFont="1" applyBorder="1"/>
    <xf numFmtId="10" fontId="2" fillId="0" borderId="0" xfId="2" applyNumberFormat="1" applyFont="1" applyBorder="1"/>
    <xf numFmtId="164" fontId="0" fillId="0" borderId="0" xfId="1" applyNumberFormat="1" applyFont="1" applyFill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wrapText="1"/>
    </xf>
    <xf numFmtId="3" fontId="6" fillId="2" borderId="18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horizontal="right" vertical="center" wrapText="1"/>
    </xf>
    <xf numFmtId="3" fontId="6" fillId="2" borderId="19" xfId="0" applyNumberFormat="1" applyFont="1" applyFill="1" applyBorder="1" applyAlignment="1">
      <alignment vertical="center" wrapText="1"/>
    </xf>
    <xf numFmtId="10" fontId="2" fillId="0" borderId="18" xfId="2" applyNumberFormat="1" applyFont="1" applyBorder="1"/>
    <xf numFmtId="10" fontId="2" fillId="0" borderId="19" xfId="2" applyNumberFormat="1" applyFont="1" applyBorder="1"/>
    <xf numFmtId="164" fontId="0" fillId="0" borderId="0" xfId="1" applyNumberFormat="1" applyFont="1" applyFill="1" applyBorder="1"/>
    <xf numFmtId="10" fontId="0" fillId="0" borderId="0" xfId="0" applyNumberFormat="1"/>
    <xf numFmtId="10" fontId="2" fillId="0" borderId="0" xfId="0" applyNumberFormat="1" applyFont="1"/>
    <xf numFmtId="10" fontId="0" fillId="0" borderId="0" xfId="2" applyNumberFormat="1" applyFont="1" applyBorder="1"/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10" fontId="2" fillId="14" borderId="0" xfId="0" applyNumberFormat="1" applyFont="1" applyFill="1"/>
    <xf numFmtId="0" fontId="9" fillId="11" borderId="0" xfId="0" applyFont="1" applyFill="1" applyAlignment="1">
      <alignment horizontal="center" vertical="center" wrapText="1"/>
    </xf>
    <xf numFmtId="10" fontId="2" fillId="14" borderId="26" xfId="2" applyNumberFormat="1" applyFont="1" applyFill="1" applyBorder="1"/>
    <xf numFmtId="10" fontId="2" fillId="12" borderId="26" xfId="2" applyNumberFormat="1" applyFont="1" applyFill="1" applyBorder="1"/>
    <xf numFmtId="0" fontId="9" fillId="11" borderId="29" xfId="0" applyFont="1" applyFill="1" applyBorder="1" applyAlignment="1">
      <alignment horizontal="center" vertical="center" wrapText="1"/>
    </xf>
    <xf numFmtId="0" fontId="2" fillId="14" borderId="25" xfId="0" applyFont="1" applyFill="1" applyBorder="1"/>
    <xf numFmtId="0" fontId="2" fillId="12" borderId="25" xfId="0" applyFont="1" applyFill="1" applyBorder="1"/>
    <xf numFmtId="0" fontId="2" fillId="14" borderId="28" xfId="0" applyFont="1" applyFill="1" applyBorder="1"/>
    <xf numFmtId="10" fontId="0" fillId="15" borderId="24" xfId="2" applyNumberFormat="1" applyFont="1" applyFill="1" applyBorder="1"/>
    <xf numFmtId="10" fontId="0" fillId="15" borderId="25" xfId="2" applyNumberFormat="1" applyFont="1" applyFill="1" applyBorder="1"/>
    <xf numFmtId="10" fontId="0" fillId="15" borderId="26" xfId="2" applyNumberFormat="1" applyFont="1" applyFill="1" applyBorder="1"/>
    <xf numFmtId="10" fontId="0" fillId="13" borderId="24" xfId="2" applyNumberFormat="1" applyFont="1" applyFill="1" applyBorder="1"/>
    <xf numFmtId="10" fontId="0" fillId="13" borderId="25" xfId="2" applyNumberFormat="1" applyFont="1" applyFill="1" applyBorder="1"/>
    <xf numFmtId="10" fontId="0" fillId="13" borderId="26" xfId="2" applyNumberFormat="1" applyFont="1" applyFill="1" applyBorder="1"/>
    <xf numFmtId="10" fontId="2" fillId="15" borderId="27" xfId="0" applyNumberFormat="1" applyFont="1" applyFill="1" applyBorder="1"/>
    <xf numFmtId="10" fontId="2" fillId="15" borderId="28" xfId="0" applyNumberFormat="1" applyFont="1" applyFill="1" applyBorder="1"/>
    <xf numFmtId="10" fontId="2" fillId="15" borderId="0" xfId="0" applyNumberFormat="1" applyFont="1" applyFill="1"/>
    <xf numFmtId="0" fontId="16" fillId="0" borderId="0" xfId="5"/>
    <xf numFmtId="0" fontId="17" fillId="0" borderId="0" xfId="5" applyFont="1" applyAlignment="1">
      <alignment horizontal="center" vertical="center"/>
    </xf>
    <xf numFmtId="0" fontId="16" fillId="20" borderId="0" xfId="5" applyFill="1"/>
    <xf numFmtId="0" fontId="26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left" vertical="center" wrapText="1"/>
    </xf>
    <xf numFmtId="0" fontId="27" fillId="0" borderId="1" xfId="5" applyFont="1" applyBorder="1" applyAlignment="1">
      <alignment horizontal="right" vertical="center" wrapText="1"/>
    </xf>
    <xf numFmtId="0" fontId="17" fillId="0" borderId="1" xfId="5" applyFont="1" applyBorder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0" fontId="18" fillId="0" borderId="1" xfId="5" applyFont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/>
    </xf>
    <xf numFmtId="0" fontId="29" fillId="21" borderId="1" xfId="5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6" fillId="0" borderId="0" xfId="5" applyAlignment="1">
      <alignment horizontal="center" vertical="center"/>
    </xf>
    <xf numFmtId="0" fontId="24" fillId="0" borderId="0" xfId="5" applyFont="1" applyAlignment="1">
      <alignment horizontal="center" vertical="center"/>
    </xf>
    <xf numFmtId="43" fontId="0" fillId="0" borderId="0" xfId="6" applyFont="1" applyAlignment="1">
      <alignment horizontal="center" vertical="center"/>
    </xf>
    <xf numFmtId="0" fontId="24" fillId="0" borderId="0" xfId="5" applyFont="1" applyAlignment="1">
      <alignment vertical="center"/>
    </xf>
    <xf numFmtId="0" fontId="16" fillId="0" borderId="0" xfId="5" applyAlignment="1">
      <alignment vertical="center"/>
    </xf>
    <xf numFmtId="9" fontId="17" fillId="0" borderId="1" xfId="5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15" fillId="0" borderId="1" xfId="5" applyFont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43" fontId="0" fillId="0" borderId="0" xfId="6" applyFont="1" applyBorder="1"/>
    <xf numFmtId="0" fontId="18" fillId="0" borderId="0" xfId="0" applyFont="1" applyAlignment="1">
      <alignment horizontal="center" vertical="center"/>
    </xf>
    <xf numFmtId="0" fontId="17" fillId="0" borderId="0" xfId="5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2" fillId="0" borderId="1" xfId="5" applyFont="1" applyBorder="1" applyAlignment="1">
      <alignment horizontal="center" vertical="center" wrapText="1"/>
    </xf>
    <xf numFmtId="167" fontId="24" fillId="0" borderId="0" xfId="5" applyNumberFormat="1" applyFont="1" applyAlignment="1">
      <alignment vertical="center"/>
    </xf>
    <xf numFmtId="167" fontId="16" fillId="0" borderId="0" xfId="5" applyNumberFormat="1" applyAlignment="1">
      <alignment vertical="center"/>
    </xf>
    <xf numFmtId="3" fontId="17" fillId="22" borderId="1" xfId="0" applyNumberFormat="1" applyFont="1" applyFill="1" applyBorder="1" applyAlignment="1">
      <alignment horizontal="center" vertical="center" wrapText="1"/>
    </xf>
    <xf numFmtId="0" fontId="16" fillId="0" borderId="0" xfId="5" applyAlignment="1">
      <alignment horizontal="left" vertical="center"/>
    </xf>
    <xf numFmtId="0" fontId="33" fillId="0" borderId="0" xfId="5" applyFont="1" applyAlignment="1">
      <alignment vertical="center"/>
    </xf>
    <xf numFmtId="0" fontId="33" fillId="0" borderId="0" xfId="5" applyFont="1" applyAlignment="1">
      <alignment horizontal="center" vertical="center"/>
    </xf>
    <xf numFmtId="49" fontId="29" fillId="21" borderId="1" xfId="5" applyNumberFormat="1" applyFont="1" applyFill="1" applyBorder="1" applyAlignment="1">
      <alignment horizontal="center" vertical="center" wrapText="1"/>
    </xf>
    <xf numFmtId="3" fontId="18" fillId="0" borderId="1" xfId="5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7" fillId="0" borderId="0" xfId="5" applyFont="1" applyAlignment="1">
      <alignment horizontal="left" vertical="center"/>
    </xf>
    <xf numFmtId="0" fontId="7" fillId="0" borderId="0" xfId="5" applyFont="1" applyAlignment="1">
      <alignment horizontal="center" vertical="center" wrapText="1"/>
    </xf>
    <xf numFmtId="0" fontId="37" fillId="0" borderId="0" xfId="5" applyFont="1" applyAlignment="1">
      <alignment horizontal="left" vertical="center"/>
    </xf>
    <xf numFmtId="43" fontId="38" fillId="0" borderId="0" xfId="6" applyFont="1" applyBorder="1" applyAlignment="1">
      <alignment vertical="center"/>
    </xf>
    <xf numFmtId="0" fontId="16" fillId="0" borderId="0" xfId="5" applyAlignment="1">
      <alignment horizontal="left" vertical="top" wrapText="1"/>
    </xf>
    <xf numFmtId="10" fontId="17" fillId="0" borderId="1" xfId="2" applyNumberFormat="1" applyFont="1" applyFill="1" applyBorder="1" applyAlignment="1">
      <alignment horizontal="center" vertical="center" wrapText="1"/>
    </xf>
    <xf numFmtId="2" fontId="17" fillId="0" borderId="1" xfId="2" applyNumberFormat="1" applyFont="1" applyFill="1" applyBorder="1" applyAlignment="1">
      <alignment horizontal="center" vertical="center" wrapText="1"/>
    </xf>
    <xf numFmtId="0" fontId="39" fillId="0" borderId="0" xfId="5" applyFont="1" applyAlignment="1">
      <alignment vertical="center"/>
    </xf>
    <xf numFmtId="0" fontId="17" fillId="0" borderId="1" xfId="5" applyFont="1" applyBorder="1" applyAlignment="1">
      <alignment horizontal="justify" vertical="justify" wrapText="1"/>
    </xf>
    <xf numFmtId="3" fontId="35" fillId="0" borderId="0" xfId="5" applyNumberFormat="1" applyFont="1" applyAlignment="1">
      <alignment horizontal="left"/>
    </xf>
    <xf numFmtId="0" fontId="27" fillId="0" borderId="0" xfId="5" applyFont="1" applyAlignment="1">
      <alignment horizontal="right" vertical="center" wrapText="1"/>
    </xf>
    <xf numFmtId="0" fontId="25" fillId="0" borderId="0" xfId="5" applyFont="1" applyAlignment="1">
      <alignment horizontal="center" vertical="center" wrapText="1"/>
    </xf>
    <xf numFmtId="0" fontId="40" fillId="0" borderId="0" xfId="5" applyFont="1" applyAlignment="1">
      <alignment horizontal="left" vertical="center" wrapText="1"/>
    </xf>
    <xf numFmtId="3" fontId="16" fillId="0" borderId="0" xfId="5" applyNumberFormat="1"/>
    <xf numFmtId="3" fontId="32" fillId="22" borderId="1" xfId="0" applyNumberFormat="1" applyFont="1" applyFill="1" applyBorder="1" applyAlignment="1">
      <alignment horizontal="center" vertical="center" wrapText="1"/>
    </xf>
    <xf numFmtId="0" fontId="41" fillId="0" borderId="1" xfId="5" applyFont="1" applyBorder="1" applyAlignment="1">
      <alignment horizontal="center" vertical="center" wrapText="1"/>
    </xf>
    <xf numFmtId="0" fontId="42" fillId="24" borderId="1" xfId="5" applyFont="1" applyFill="1" applyBorder="1" applyAlignment="1">
      <alignment horizontal="center" vertical="center" wrapText="1"/>
    </xf>
    <xf numFmtId="3" fontId="41" fillId="0" borderId="1" xfId="5" applyNumberFormat="1" applyFont="1" applyBorder="1" applyAlignment="1">
      <alignment horizontal="center" vertical="center" wrapText="1"/>
    </xf>
    <xf numFmtId="3" fontId="42" fillId="24" borderId="1" xfId="5" applyNumberFormat="1" applyFont="1" applyFill="1" applyBorder="1" applyAlignment="1">
      <alignment horizontal="center" vertical="center" wrapText="1"/>
    </xf>
    <xf numFmtId="0" fontId="36" fillId="0" borderId="0" xfId="5" applyFont="1" applyAlignment="1">
      <alignment horizontal="center" vertical="center"/>
    </xf>
    <xf numFmtId="0" fontId="44" fillId="0" borderId="0" xfId="5" applyFont="1" applyAlignment="1">
      <alignment horizontal="left" vertical="center" wrapText="1"/>
    </xf>
    <xf numFmtId="0" fontId="34" fillId="20" borderId="0" xfId="5" applyFont="1" applyFill="1" applyAlignment="1">
      <alignment vertical="center"/>
    </xf>
    <xf numFmtId="0" fontId="36" fillId="0" borderId="0" xfId="5" applyFont="1" applyAlignment="1">
      <alignment horizontal="center" vertical="center" wrapText="1"/>
    </xf>
    <xf numFmtId="0" fontId="36" fillId="0" borderId="0" xfId="5" applyFont="1" applyAlignment="1">
      <alignment horizontal="left" vertical="center"/>
    </xf>
    <xf numFmtId="0" fontId="34" fillId="0" borderId="7" xfId="5" applyFont="1" applyBorder="1" applyAlignment="1">
      <alignment vertical="center"/>
    </xf>
    <xf numFmtId="0" fontId="34" fillId="0" borderId="0" xfId="5" applyFont="1" applyAlignment="1">
      <alignment vertical="center"/>
    </xf>
    <xf numFmtId="2" fontId="16" fillId="0" borderId="0" xfId="5" applyNumberFormat="1" applyAlignment="1">
      <alignment vertical="center"/>
    </xf>
    <xf numFmtId="0" fontId="46" fillId="0" borderId="0" xfId="0" applyFont="1"/>
    <xf numFmtId="0" fontId="27" fillId="0" borderId="1" xfId="5" applyFont="1" applyBorder="1" applyAlignment="1">
      <alignment horizontal="right" vertical="center"/>
    </xf>
    <xf numFmtId="0" fontId="40" fillId="0" borderId="0" xfId="5" applyFont="1" applyAlignment="1">
      <alignment horizontal="left" vertical="center"/>
    </xf>
    <xf numFmtId="0" fontId="7" fillId="0" borderId="0" xfId="5" applyFont="1" applyAlignment="1">
      <alignment horizontal="left" vertical="center" wrapText="1"/>
    </xf>
    <xf numFmtId="0" fontId="31" fillId="0" borderId="1" xfId="5" applyFont="1" applyBorder="1" applyAlignment="1" applyProtection="1">
      <alignment horizontal="center" vertical="center" wrapText="1"/>
      <protection locked="0"/>
    </xf>
    <xf numFmtId="0" fontId="43" fillId="0" borderId="1" xfId="5" applyFont="1" applyBorder="1" applyAlignment="1" applyProtection="1">
      <alignment horizontal="center" vertical="center" wrapText="1"/>
      <protection locked="0"/>
    </xf>
    <xf numFmtId="10" fontId="18" fillId="0" borderId="1" xfId="5" applyNumberFormat="1" applyFont="1" applyBorder="1" applyAlignment="1">
      <alignment horizontal="center" vertical="center" wrapText="1"/>
    </xf>
    <xf numFmtId="2" fontId="18" fillId="0" borderId="1" xfId="5" applyNumberFormat="1" applyFont="1" applyBorder="1" applyAlignment="1">
      <alignment horizontal="center" vertical="center" wrapText="1"/>
    </xf>
    <xf numFmtId="0" fontId="45" fillId="0" borderId="0" xfId="5" applyFont="1" applyAlignment="1">
      <alignment horizontal="left" vertical="center"/>
    </xf>
    <xf numFmtId="0" fontId="17" fillId="0" borderId="1" xfId="5" applyFont="1" applyBorder="1" applyAlignment="1">
      <alignment horizontal="justify" vertical="center" wrapText="1"/>
    </xf>
    <xf numFmtId="0" fontId="27" fillId="0" borderId="1" xfId="5" applyFont="1" applyBorder="1" applyAlignment="1">
      <alignment horizontal="justify" vertical="center" wrapText="1"/>
    </xf>
    <xf numFmtId="0" fontId="18" fillId="0" borderId="1" xfId="5" applyFont="1" applyBorder="1" applyAlignment="1">
      <alignment horizontal="justify" vertical="center" wrapText="1"/>
    </xf>
    <xf numFmtId="3" fontId="31" fillId="0" borderId="1" xfId="5" applyNumberFormat="1" applyFont="1" applyBorder="1" applyAlignment="1" applyProtection="1">
      <alignment horizontal="center" vertical="center" wrapText="1"/>
      <protection locked="0"/>
    </xf>
    <xf numFmtId="3" fontId="15" fillId="0" borderId="0" xfId="5" applyNumberFormat="1" applyFont="1" applyAlignment="1">
      <alignment vertical="center" wrapText="1"/>
    </xf>
    <xf numFmtId="2" fontId="28" fillId="0" borderId="1" xfId="2" applyNumberFormat="1" applyFont="1" applyFill="1" applyBorder="1" applyAlignment="1">
      <alignment horizontal="center" vertical="center" wrapText="1"/>
    </xf>
    <xf numFmtId="0" fontId="30" fillId="0" borderId="1" xfId="5" applyFont="1" applyBorder="1" applyAlignment="1">
      <alignment horizontal="center" vertical="center" wrapText="1"/>
    </xf>
    <xf numFmtId="3" fontId="15" fillId="0" borderId="1" xfId="5" applyNumberFormat="1" applyFont="1" applyBorder="1" applyAlignment="1">
      <alignment horizontal="center" vertical="center" wrapText="1"/>
    </xf>
    <xf numFmtId="0" fontId="41" fillId="0" borderId="0" xfId="5" applyFont="1" applyAlignment="1">
      <alignment horizontal="center" vertical="center" wrapText="1"/>
    </xf>
    <xf numFmtId="3" fontId="18" fillId="0" borderId="0" xfId="5" applyNumberFormat="1" applyFont="1" applyAlignment="1">
      <alignment horizontal="center" vertical="center" wrapText="1"/>
    </xf>
    <xf numFmtId="0" fontId="17" fillId="0" borderId="6" xfId="5" applyFont="1" applyBorder="1" applyAlignment="1">
      <alignment horizontal="center" vertical="center" wrapText="1"/>
    </xf>
    <xf numFmtId="0" fontId="17" fillId="0" borderId="9" xfId="5" applyFont="1" applyBorder="1" applyAlignment="1">
      <alignment horizontal="center" vertical="center" wrapText="1"/>
    </xf>
    <xf numFmtId="0" fontId="42" fillId="0" borderId="9" xfId="5" applyFont="1" applyBorder="1" applyAlignment="1">
      <alignment horizontal="center" vertical="center" wrapText="1"/>
    </xf>
    <xf numFmtId="0" fontId="16" fillId="0" borderId="1" xfId="5" applyBorder="1" applyAlignment="1">
      <alignment horizontal="center" vertical="center"/>
    </xf>
    <xf numFmtId="3" fontId="42" fillId="0" borderId="6" xfId="5" applyNumberFormat="1" applyFont="1" applyBorder="1" applyAlignment="1">
      <alignment horizontal="center" vertical="center" wrapText="1"/>
    </xf>
    <xf numFmtId="3" fontId="17" fillId="0" borderId="6" xfId="0" applyNumberFormat="1" applyFont="1" applyBorder="1" applyAlignment="1">
      <alignment horizontal="center" vertical="center" wrapText="1"/>
    </xf>
    <xf numFmtId="3" fontId="42" fillId="0" borderId="0" xfId="5" applyNumberFormat="1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29" fillId="0" borderId="9" xfId="5" applyFont="1" applyBorder="1" applyAlignment="1">
      <alignment vertical="center" wrapText="1"/>
    </xf>
    <xf numFmtId="0" fontId="34" fillId="0" borderId="0" xfId="5" applyFont="1" applyAlignment="1">
      <alignment horizontal="left" vertical="center"/>
    </xf>
    <xf numFmtId="0" fontId="15" fillId="25" borderId="1" xfId="0" applyFont="1" applyFill="1" applyBorder="1" applyAlignment="1">
      <alignment horizontal="center" vertical="center"/>
    </xf>
    <xf numFmtId="0" fontId="15" fillId="25" borderId="1" xfId="0" applyFont="1" applyFill="1" applyBorder="1" applyAlignment="1">
      <alignment horizontal="center" vertical="center" wrapText="1"/>
    </xf>
    <xf numFmtId="3" fontId="15" fillId="2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5" fillId="0" borderId="1" xfId="5" applyFont="1" applyBorder="1" applyAlignment="1">
      <alignment horizontal="center" vertical="center" wrapText="1"/>
    </xf>
    <xf numFmtId="10" fontId="18" fillId="0" borderId="1" xfId="2" applyNumberFormat="1" applyFont="1" applyFill="1" applyBorder="1" applyAlignment="1">
      <alignment horizontal="center" vertical="center" wrapText="1"/>
    </xf>
    <xf numFmtId="1" fontId="25" fillId="0" borderId="1" xfId="5" applyNumberFormat="1" applyFont="1" applyBorder="1" applyAlignment="1">
      <alignment horizontal="center" vertical="center" wrapText="1"/>
    </xf>
    <xf numFmtId="10" fontId="28" fillId="0" borderId="1" xfId="2" applyNumberFormat="1" applyFont="1" applyFill="1" applyBorder="1" applyAlignment="1">
      <alignment horizontal="center" vertical="center" wrapText="1"/>
    </xf>
    <xf numFmtId="4" fontId="18" fillId="0" borderId="1" xfId="5" applyNumberFormat="1" applyFont="1" applyBorder="1" applyAlignment="1">
      <alignment horizontal="center" vertical="center" wrapText="1"/>
    </xf>
    <xf numFmtId="3" fontId="30" fillId="0" borderId="1" xfId="5" applyNumberFormat="1" applyFont="1" applyBorder="1" applyAlignment="1">
      <alignment horizontal="center" vertical="center" wrapText="1"/>
    </xf>
    <xf numFmtId="3" fontId="17" fillId="22" borderId="13" xfId="0" applyNumberFormat="1" applyFont="1" applyFill="1" applyBorder="1" applyAlignment="1">
      <alignment horizontal="center" vertical="center" wrapText="1"/>
    </xf>
    <xf numFmtId="3" fontId="17" fillId="22" borderId="14" xfId="0" applyNumberFormat="1" applyFont="1" applyFill="1" applyBorder="1" applyAlignment="1">
      <alignment horizontal="center" vertical="center" wrapText="1"/>
    </xf>
    <xf numFmtId="0" fontId="16" fillId="0" borderId="0" xfId="5"/>
    <xf numFmtId="0" fontId="28" fillId="0" borderId="0" xfId="5" applyFont="1" applyAlignment="1">
      <alignment horizontal="center" vertical="center" wrapText="1"/>
    </xf>
    <xf numFmtId="0" fontId="29" fillId="23" borderId="1" xfId="5" applyFont="1" applyFill="1" applyBorder="1" applyAlignment="1">
      <alignment horizontal="center" vertical="center" wrapText="1"/>
    </xf>
    <xf numFmtId="0" fontId="34" fillId="0" borderId="7" xfId="5" applyFont="1" applyBorder="1" applyAlignment="1">
      <alignment horizontal="left" vertical="center"/>
    </xf>
    <xf numFmtId="0" fontId="34" fillId="0" borderId="0" xfId="5" applyFont="1" applyAlignment="1">
      <alignment horizontal="left" vertical="center"/>
    </xf>
    <xf numFmtId="0" fontId="17" fillId="0" borderId="0" xfId="5" applyFont="1" applyAlignment="1">
      <alignment horizontal="center" vertical="center" wrapText="1"/>
    </xf>
    <xf numFmtId="49" fontId="17" fillId="0" borderId="0" xfId="5" applyNumberFormat="1" applyFont="1" applyAlignment="1">
      <alignment horizontal="center" vertical="center" wrapText="1"/>
    </xf>
    <xf numFmtId="0" fontId="17" fillId="22" borderId="13" xfId="5" applyFont="1" applyFill="1" applyBorder="1" applyAlignment="1">
      <alignment horizontal="right" vertical="center" wrapText="1"/>
    </xf>
    <xf numFmtId="0" fontId="17" fillId="22" borderId="14" xfId="5" applyFont="1" applyFill="1" applyBorder="1" applyAlignment="1">
      <alignment horizontal="right" vertical="center" wrapText="1"/>
    </xf>
    <xf numFmtId="0" fontId="42" fillId="0" borderId="18" xfId="5" applyFont="1" applyBorder="1" applyAlignment="1">
      <alignment horizontal="center" vertical="center" wrapText="1"/>
    </xf>
    <xf numFmtId="0" fontId="42" fillId="0" borderId="19" xfId="5" applyFont="1" applyBorder="1" applyAlignment="1">
      <alignment horizontal="center" vertical="center" wrapText="1"/>
    </xf>
    <xf numFmtId="0" fontId="42" fillId="0" borderId="20" xfId="5" applyFont="1" applyBorder="1" applyAlignment="1">
      <alignment horizontal="center" vertical="center" wrapText="1"/>
    </xf>
    <xf numFmtId="3" fontId="47" fillId="0" borderId="18" xfId="5" applyNumberFormat="1" applyFont="1" applyBorder="1" applyAlignment="1">
      <alignment horizontal="center" vertical="center" wrapText="1"/>
    </xf>
    <xf numFmtId="3" fontId="47" fillId="0" borderId="19" xfId="5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23" borderId="13" xfId="5" applyFont="1" applyFill="1" applyBorder="1" applyAlignment="1">
      <alignment horizontal="center" vertical="center" wrapText="1"/>
    </xf>
    <xf numFmtId="0" fontId="29" fillId="23" borderId="15" xfId="5" applyFont="1" applyFill="1" applyBorder="1" applyAlignment="1">
      <alignment horizontal="center" vertical="center" wrapText="1"/>
    </xf>
    <xf numFmtId="0" fontId="29" fillId="23" borderId="14" xfId="5" applyFont="1" applyFill="1" applyBorder="1" applyAlignment="1">
      <alignment horizontal="center" vertical="center" wrapText="1"/>
    </xf>
    <xf numFmtId="0" fontId="17" fillId="22" borderId="1" xfId="5" applyFont="1" applyFill="1" applyBorder="1" applyAlignment="1">
      <alignment horizontal="center" vertical="center" wrapText="1"/>
    </xf>
    <xf numFmtId="0" fontId="16" fillId="0" borderId="1" xfId="5" applyBorder="1" applyAlignment="1">
      <alignment horizontal="center" vertical="center"/>
    </xf>
    <xf numFmtId="0" fontId="17" fillId="2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0" xfId="5" applyFont="1" applyAlignment="1">
      <alignment horizontal="left" vertical="center" wrapText="1"/>
    </xf>
    <xf numFmtId="165" fontId="17" fillId="0" borderId="18" xfId="2" applyNumberFormat="1" applyFont="1" applyFill="1" applyBorder="1" applyAlignment="1">
      <alignment horizontal="center" vertical="center" wrapText="1"/>
    </xf>
    <xf numFmtId="165" fontId="17" fillId="0" borderId="19" xfId="2" applyNumberFormat="1" applyFont="1" applyFill="1" applyBorder="1" applyAlignment="1">
      <alignment horizontal="center" vertical="center" wrapText="1"/>
    </xf>
    <xf numFmtId="165" fontId="17" fillId="0" borderId="20" xfId="2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left" vertical="center" wrapText="1"/>
    </xf>
    <xf numFmtId="0" fontId="27" fillId="0" borderId="0" xfId="5" applyFont="1" applyAlignment="1">
      <alignment horizontal="justify" vertical="justify" wrapText="1"/>
    </xf>
    <xf numFmtId="10" fontId="17" fillId="0" borderId="18" xfId="2" applyNumberFormat="1" applyFont="1" applyFill="1" applyBorder="1" applyAlignment="1">
      <alignment horizontal="center" vertical="center" wrapText="1"/>
    </xf>
    <xf numFmtId="10" fontId="17" fillId="0" borderId="19" xfId="2" applyNumberFormat="1" applyFont="1" applyFill="1" applyBorder="1" applyAlignment="1">
      <alignment horizontal="center" vertical="center" wrapText="1"/>
    </xf>
    <xf numFmtId="10" fontId="17" fillId="0" borderId="20" xfId="2" applyNumberFormat="1" applyFont="1" applyFill="1" applyBorder="1" applyAlignment="1">
      <alignment horizontal="center" vertical="center" wrapText="1"/>
    </xf>
    <xf numFmtId="0" fontId="17" fillId="0" borderId="9" xfId="5" applyFont="1" applyBorder="1" applyAlignment="1">
      <alignment horizontal="left" vertical="center" wrapText="1"/>
    </xf>
    <xf numFmtId="0" fontId="27" fillId="0" borderId="6" xfId="5" applyFont="1" applyBorder="1" applyAlignment="1">
      <alignment horizontal="justify" vertical="center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8" borderId="13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14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14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15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1" fillId="8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8">
    <cellStyle name="Accent 1 5" xfId="7" xr:uid="{00000000-0005-0000-0000-000000000000}"/>
    <cellStyle name="Accent 2 6" xfId="8" xr:uid="{00000000-0005-0000-0000-000001000000}"/>
    <cellStyle name="Accent 3 3" xfId="9" xr:uid="{00000000-0005-0000-0000-000002000000}"/>
    <cellStyle name="Accent 4" xfId="10" xr:uid="{00000000-0005-0000-0000-000003000000}"/>
    <cellStyle name="Error 8" xfId="11" xr:uid="{00000000-0005-0000-0000-000004000000}"/>
    <cellStyle name="Footnote 9" xfId="12" xr:uid="{00000000-0005-0000-0000-000005000000}"/>
    <cellStyle name="Hiperlink" xfId="4" builtinId="8"/>
    <cellStyle name="Normal" xfId="0" builtinId="0"/>
    <cellStyle name="Normal 2" xfId="3" xr:uid="{00000000-0005-0000-0000-000008000000}"/>
    <cellStyle name="Normal 3" xfId="5" xr:uid="{00000000-0005-0000-0000-000009000000}"/>
    <cellStyle name="Porcentagem" xfId="2" builtinId="5"/>
    <cellStyle name="Porcentagem 2" xfId="16" xr:uid="{00000000-0005-0000-0000-00000B000000}"/>
    <cellStyle name="Separador de milhares 2" xfId="6" xr:uid="{00000000-0005-0000-0000-00000C000000}"/>
    <cellStyle name="Separador de milhares 2 2" xfId="17" xr:uid="{00000000-0005-0000-0000-00000D000000}"/>
    <cellStyle name="Status 7" xfId="13" xr:uid="{00000000-0005-0000-0000-00000E000000}"/>
    <cellStyle name="Text 1" xfId="14" xr:uid="{00000000-0005-0000-0000-00000F000000}"/>
    <cellStyle name="Vírgula" xfId="1" builtinId="3"/>
    <cellStyle name="Warning 2" xfId="15" xr:uid="{00000000-0005-0000-0000-000011000000}"/>
  </cellStyles>
  <dxfs count="3">
    <dxf>
      <numFmt numFmtId="14" formatCode="0.00%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relativeIndent="0" justifyLastLine="0" shrinkToFit="0" readingOrder="0"/>
    </dxf>
  </dxfs>
  <tableStyles count="0" defaultTableStyle="TableStyleMedium9" defaultPivotStyle="PivotStyleLight16"/>
  <colors>
    <mruColors>
      <color rgb="FF257967"/>
      <color rgb="FF2B8D78"/>
      <color rgb="FF339966"/>
      <color rgb="FF1E6455"/>
      <color rgb="FF296D6D"/>
      <color rgb="FF3E6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347501</xdr:colOff>
      <xdr:row>3</xdr:row>
      <xdr:rowOff>1344</xdr:rowOff>
    </xdr:from>
    <xdr:to>
      <xdr:col>7</xdr:col>
      <xdr:colOff>540298</xdr:colOff>
      <xdr:row>3</xdr:row>
      <xdr:rowOff>80084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3312707" y="1301226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147109</xdr:colOff>
      <xdr:row>0</xdr:row>
      <xdr:rowOff>0</xdr:rowOff>
    </xdr:from>
    <xdr:to>
      <xdr:col>4</xdr:col>
      <xdr:colOff>160405</xdr:colOff>
      <xdr:row>0</xdr:row>
      <xdr:rowOff>948268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4BBB7EF1-6BCA-4BC9-6172-4A33870C760E}"/>
            </a:ext>
          </a:extLst>
        </xdr:cNvPr>
        <xdr:cNvGrpSpPr/>
      </xdr:nvGrpSpPr>
      <xdr:grpSpPr>
        <a:xfrm>
          <a:off x="343959" y="0"/>
          <a:ext cx="7677746" cy="948268"/>
          <a:chOff x="328084" y="42333"/>
          <a:chExt cx="7675629" cy="952501"/>
        </a:xfrm>
      </xdr:grpSpPr>
      <xdr:pic>
        <xdr:nvPicPr>
          <xdr:cNvPr id="2" name="image3.png">
            <a:extLst>
              <a:ext uri="{FF2B5EF4-FFF2-40B4-BE49-F238E27FC236}">
                <a16:creationId xmlns:a16="http://schemas.microsoft.com/office/drawing/2014/main" id="{B1FCC67E-5B52-47C6-9CA7-50874E6D84F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328084" y="116417"/>
            <a:ext cx="1217083" cy="765996"/>
          </a:xfrm>
          <a:prstGeom prst="rect">
            <a:avLst/>
          </a:prstGeom>
        </xdr:spPr>
      </xdr:pic>
      <xdr:pic>
        <xdr:nvPicPr>
          <xdr:cNvPr id="3" name="Imagem 2" descr="Texto&#10;&#10;Descrição gerada automaticamente">
            <a:extLst>
              <a:ext uri="{FF2B5EF4-FFF2-40B4-BE49-F238E27FC236}">
                <a16:creationId xmlns:a16="http://schemas.microsoft.com/office/drawing/2014/main" id="{64F9E51B-77F0-4D46-A770-AD8A0B1A402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5916" y="42333"/>
            <a:ext cx="5537797" cy="95250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569520</xdr:colOff>
      <xdr:row>33</xdr:row>
      <xdr:rowOff>0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800975" cy="4562475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570240</xdr:colOff>
      <xdr:row>32</xdr:row>
      <xdr:rowOff>113400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800975" cy="436245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>
    <xdr:from>
      <xdr:col>1</xdr:col>
      <xdr:colOff>0</xdr:colOff>
      <xdr:row>1</xdr:row>
      <xdr:rowOff>0</xdr:rowOff>
    </xdr:from>
    <xdr:to>
      <xdr:col>3</xdr:col>
      <xdr:colOff>817560</xdr:colOff>
      <xdr:row>33</xdr:row>
      <xdr:rowOff>0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0" y="0"/>
          <a:ext cx="7800975" cy="445641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rgbClr val="FFFFFF"/>
        </a:lnRef>
        <a:fillRef idx="0">
          <a:srgbClr val="FFFFFF"/>
        </a:fillRef>
        <a:effectRef idx="0">
          <a:srgbClr val="FFFFFF"/>
        </a:effectRef>
        <a:fontRef idx="minor"/>
      </xdr:style>
    </xdr:sp>
    <xdr:clientData/>
  </xdr:twoCellAnchor>
  <xdr:twoCellAnchor editAs="oneCell">
    <xdr:from>
      <xdr:col>1</xdr:col>
      <xdr:colOff>116417</xdr:colOff>
      <xdr:row>1</xdr:row>
      <xdr:rowOff>148166</xdr:rowOff>
    </xdr:from>
    <xdr:to>
      <xdr:col>1</xdr:col>
      <xdr:colOff>1555750</xdr:colOff>
      <xdr:row>1</xdr:row>
      <xdr:rowOff>1054040</xdr:rowOff>
    </xdr:to>
    <xdr:pic>
      <xdr:nvPicPr>
        <xdr:cNvPr id="7" name="image3.png">
          <a:extLst>
            <a:ext uri="{FF2B5EF4-FFF2-40B4-BE49-F238E27FC236}">
              <a16:creationId xmlns:a16="http://schemas.microsoft.com/office/drawing/2014/main" id="{A323AFD3-7CF3-4641-8B8A-88EF0517F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417" y="296333"/>
          <a:ext cx="1439333" cy="905874"/>
        </a:xfrm>
        <a:prstGeom prst="rect">
          <a:avLst/>
        </a:prstGeom>
      </xdr:spPr>
    </xdr:pic>
    <xdr:clientData/>
  </xdr:twoCellAnchor>
  <xdr:twoCellAnchor editAs="oneCell">
    <xdr:from>
      <xdr:col>1</xdr:col>
      <xdr:colOff>2483115</xdr:colOff>
      <xdr:row>1</xdr:row>
      <xdr:rowOff>33072</xdr:rowOff>
    </xdr:from>
    <xdr:to>
      <xdr:col>4</xdr:col>
      <xdr:colOff>172259</xdr:colOff>
      <xdr:row>1</xdr:row>
      <xdr:rowOff>1133739</xdr:rowOff>
    </xdr:to>
    <xdr:pic>
      <xdr:nvPicPr>
        <xdr:cNvPr id="8" name="Imagem 7" descr="Texto&#10;&#10;Descrição gerada automaticamente">
          <a:extLst>
            <a:ext uri="{FF2B5EF4-FFF2-40B4-BE49-F238E27FC236}">
              <a16:creationId xmlns:a16="http://schemas.microsoft.com/office/drawing/2014/main" id="{767D9D1C-B65C-4CD2-8BD5-D210AFBA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2178" y="175947"/>
          <a:ext cx="6392612" cy="1100667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347501</xdr:colOff>
      <xdr:row>4</xdr:row>
      <xdr:rowOff>1344</xdr:rowOff>
    </xdr:from>
    <xdr:to>
      <xdr:col>7</xdr:col>
      <xdr:colOff>540298</xdr:colOff>
      <xdr:row>4</xdr:row>
      <xdr:rowOff>80084</xdr:rowOff>
    </xdr:to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4E36BB5-F59C-44E6-A6A6-FBAD6D858070}"/>
            </a:ext>
          </a:extLst>
        </xdr:cNvPr>
        <xdr:cNvSpPr txBox="1">
          <a:spLocks noChangeArrowheads="1"/>
        </xdr:cNvSpPr>
      </xdr:nvSpPr>
      <xdr:spPr bwMode="auto">
        <a:xfrm>
          <a:off x="15673226" y="1592019"/>
          <a:ext cx="192797" cy="7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lnSpc>
              <a:spcPts val="615"/>
            </a:lnSpc>
            <a:spcAft>
              <a:spcPts val="0"/>
            </a:spcAft>
          </a:pPr>
          <a:endParaRPr lang="pt-BR" sz="1100"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oneCell">
    <xdr:from>
      <xdr:col>1</xdr:col>
      <xdr:colOff>71438</xdr:colOff>
      <xdr:row>59</xdr:row>
      <xdr:rowOff>166687</xdr:rowOff>
    </xdr:from>
    <xdr:to>
      <xdr:col>3</xdr:col>
      <xdr:colOff>803616</xdr:colOff>
      <xdr:row>64</xdr:row>
      <xdr:rowOff>166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95BEFF30-9949-45C2-AC64-8A64CE802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1" y="23336250"/>
          <a:ext cx="8125959" cy="1190791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59</xdr:row>
      <xdr:rowOff>166688</xdr:rowOff>
    </xdr:from>
    <xdr:to>
      <xdr:col>3</xdr:col>
      <xdr:colOff>779803</xdr:colOff>
      <xdr:row>64</xdr:row>
      <xdr:rowOff>167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1BA3C3-1306-4194-92FE-ADDD03188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1450" y="23636288"/>
          <a:ext cx="8123578" cy="11955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12</xdr:col>
      <xdr:colOff>274864</xdr:colOff>
      <xdr:row>22</xdr:row>
      <xdr:rowOff>19050</xdr:rowOff>
    </xdr:to>
    <xdr:pic>
      <xdr:nvPicPr>
        <xdr:cNvPr id="1025" name="Picture 1" descr="http://utisbrasileiras.com.br/utisbra_graficos/PT_6-temporal_SMR_Hospital_TipoHospital.png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952500"/>
          <a:ext cx="6980464" cy="3257550"/>
        </a:xfrm>
        <a:prstGeom prst="rect">
          <a:avLst/>
        </a:prstGeom>
        <a:solidFill>
          <a:schemeClr val="bg1">
            <a:lumMod val="75000"/>
          </a:schemeClr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49:N52" totalsRowShown="0" headerRowDxfId="2" headerRowBorderDxfId="1">
  <tableColumns count="14">
    <tableColumn id="1" xr3:uid="{00000000-0010-0000-0000-000001000000}" name="Unidade de Internação"/>
    <tableColumn id="2" xr3:uid="{00000000-0010-0000-0000-000002000000}" name="Janeiro"/>
    <tableColumn id="3" xr3:uid="{00000000-0010-0000-0000-000003000000}" name="Fevereiro"/>
    <tableColumn id="4" xr3:uid="{00000000-0010-0000-0000-000004000000}" name="Março"/>
    <tableColumn id="5" xr3:uid="{00000000-0010-0000-0000-000005000000}" name="Abril"/>
    <tableColumn id="6" xr3:uid="{00000000-0010-0000-0000-000006000000}" name="Maio"/>
    <tableColumn id="7" xr3:uid="{00000000-0010-0000-0000-000007000000}" name="Junho"/>
    <tableColumn id="8" xr3:uid="{00000000-0010-0000-0000-000008000000}" name="Julho"/>
    <tableColumn id="9" xr3:uid="{00000000-0010-0000-0000-000009000000}" name=" Agosto"/>
    <tableColumn id="10" xr3:uid="{00000000-0010-0000-0000-00000A000000}" name="Setembro"/>
    <tableColumn id="11" xr3:uid="{00000000-0010-0000-0000-00000B000000}" name=" Outubro"/>
    <tableColumn id="12" xr3:uid="{00000000-0010-0000-0000-00000C000000}" name="Novembro"/>
    <tableColumn id="13" xr3:uid="{00000000-0010-0000-0000-00000D000000}" name="Dezembro"/>
    <tableColumn id="14" xr3:uid="{00000000-0010-0000-0000-00000E000000}" name="Total Ger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tisbrasileiras.com.br/uti-adulto/evolucao-do-smr-e-do-sru-hospital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296D6D"/>
    <pageSetUpPr fitToPage="1"/>
  </sheetPr>
  <dimension ref="B1:I144"/>
  <sheetViews>
    <sheetView showGridLines="0" tabSelected="1" view="pageBreakPreview" zoomScaleNormal="80" zoomScaleSheetLayoutView="100" workbookViewId="0">
      <selection activeCell="B8" sqref="B8:D134"/>
    </sheetView>
  </sheetViews>
  <sheetFormatPr defaultColWidth="9" defaultRowHeight="14.5" x14ac:dyDescent="0.35"/>
  <cols>
    <col min="1" max="1" width="2.81640625" style="67" customWidth="1"/>
    <col min="2" max="2" width="58.26953125" style="67" customWidth="1"/>
    <col min="3" max="3" width="24.26953125" style="67" customWidth="1"/>
    <col min="4" max="4" width="27.1796875" style="67" customWidth="1"/>
    <col min="5" max="5" width="82.26953125" style="67" bestFit="1" customWidth="1"/>
    <col min="6" max="6" width="10.81640625" style="67" customWidth="1"/>
    <col min="7" max="7" width="24.1796875" style="67" customWidth="1"/>
    <col min="8" max="8" width="13" style="67" customWidth="1"/>
    <col min="9" max="909" width="8.7265625" style="67" customWidth="1"/>
    <col min="910" max="984" width="11.54296875" style="67" customWidth="1"/>
    <col min="985" max="998" width="8.7265625" style="67" customWidth="1"/>
    <col min="999" max="16384" width="9" style="67"/>
  </cols>
  <sheetData>
    <row r="1" spans="2:8" ht="78" customHeight="1" x14ac:dyDescent="0.35">
      <c r="B1" s="173"/>
      <c r="C1" s="173"/>
      <c r="D1" s="173"/>
    </row>
    <row r="2" spans="2:8" ht="7.5" customHeight="1" x14ac:dyDescent="0.35"/>
    <row r="3" spans="2:8" ht="39.75" customHeight="1" x14ac:dyDescent="0.35">
      <c r="B3" s="174" t="s">
        <v>199</v>
      </c>
      <c r="C3" s="174"/>
      <c r="D3" s="174"/>
    </row>
    <row r="4" spans="2:8" s="68" customFormat="1" ht="27" customHeight="1" x14ac:dyDescent="0.35">
      <c r="B4" s="178" t="s">
        <v>213</v>
      </c>
      <c r="C4" s="178"/>
      <c r="D4" s="178"/>
    </row>
    <row r="5" spans="2:8" s="81" customFormat="1" ht="7.5" customHeight="1" x14ac:dyDescent="0.35">
      <c r="B5" s="88"/>
      <c r="C5" s="149"/>
      <c r="D5" s="150"/>
      <c r="E5" s="99"/>
    </row>
    <row r="6" spans="2:8" s="81" customFormat="1" ht="19.899999999999999" customHeight="1" x14ac:dyDescent="0.35">
      <c r="B6" s="179" t="s">
        <v>242</v>
      </c>
      <c r="C6" s="179"/>
      <c r="D6" s="179"/>
      <c r="E6" s="82"/>
    </row>
    <row r="7" spans="2:8" s="81" customFormat="1" ht="9" customHeight="1" x14ac:dyDescent="0.35">
      <c r="B7" s="88"/>
      <c r="C7" s="149"/>
      <c r="D7" s="150"/>
      <c r="E7" s="83"/>
    </row>
    <row r="8" spans="2:8" ht="25.15" customHeight="1" x14ac:dyDescent="0.35">
      <c r="B8" s="175" t="s">
        <v>222</v>
      </c>
      <c r="C8" s="175"/>
      <c r="D8" s="175"/>
      <c r="E8" s="108"/>
    </row>
    <row r="9" spans="2:8" s="68" customFormat="1" ht="22.5" customHeight="1" x14ac:dyDescent="0.35">
      <c r="B9" s="90" t="s">
        <v>223</v>
      </c>
      <c r="C9" s="121" t="s">
        <v>131</v>
      </c>
      <c r="D9" s="79" t="s">
        <v>224</v>
      </c>
    </row>
    <row r="10" spans="2:8" s="81" customFormat="1" ht="21.75" customHeight="1" x14ac:dyDescent="0.35">
      <c r="B10" s="76" t="s">
        <v>109</v>
      </c>
      <c r="C10" s="120">
        <v>434</v>
      </c>
      <c r="D10" s="76">
        <v>419</v>
      </c>
      <c r="E10" s="176"/>
      <c r="F10" s="177"/>
      <c r="G10" s="177"/>
      <c r="H10" s="177"/>
    </row>
    <row r="11" spans="2:8" s="81" customFormat="1" ht="21.75" customHeight="1" x14ac:dyDescent="0.35">
      <c r="B11" s="76" t="s">
        <v>107</v>
      </c>
      <c r="C11" s="120">
        <v>366</v>
      </c>
      <c r="D11" s="76">
        <v>399</v>
      </c>
      <c r="E11" s="176"/>
      <c r="F11" s="177"/>
      <c r="G11" s="177"/>
      <c r="H11" s="127"/>
    </row>
    <row r="12" spans="2:8" s="81" customFormat="1" ht="21.75" customHeight="1" x14ac:dyDescent="0.35">
      <c r="B12" s="76" t="s">
        <v>108</v>
      </c>
      <c r="C12" s="120">
        <v>9</v>
      </c>
      <c r="D12" s="76">
        <v>18</v>
      </c>
      <c r="E12" s="176"/>
      <c r="F12" s="177"/>
      <c r="G12" s="177"/>
      <c r="H12" s="127"/>
    </row>
    <row r="13" spans="2:8" s="81" customFormat="1" ht="21.75" customHeight="1" x14ac:dyDescent="0.35">
      <c r="B13" s="90" t="s">
        <v>17</v>
      </c>
      <c r="C13" s="121">
        <f>SUM(C10:C12)</f>
        <v>809</v>
      </c>
      <c r="D13" s="90">
        <f>SUM(D10:D12)</f>
        <v>836</v>
      </c>
      <c r="E13" s="129"/>
      <c r="F13" s="101"/>
      <c r="G13" s="101"/>
      <c r="H13" s="124"/>
    </row>
    <row r="14" spans="2:8" s="81" customFormat="1" ht="24" customHeight="1" x14ac:dyDescent="0.35">
      <c r="B14" s="88"/>
      <c r="C14" s="88"/>
      <c r="D14" s="88"/>
    </row>
    <row r="15" spans="2:8" ht="25.15" customHeight="1" x14ac:dyDescent="0.35">
      <c r="B15" s="175" t="s">
        <v>198</v>
      </c>
      <c r="C15" s="175"/>
      <c r="D15" s="175"/>
    </row>
    <row r="16" spans="2:8" s="68" customFormat="1" ht="22.5" customHeight="1" x14ac:dyDescent="0.35">
      <c r="B16" s="90" t="s">
        <v>110</v>
      </c>
      <c r="C16" s="121" t="s">
        <v>131</v>
      </c>
      <c r="D16" s="79" t="s">
        <v>224</v>
      </c>
    </row>
    <row r="17" spans="2:5" s="81" customFormat="1" ht="26.25" customHeight="1" x14ac:dyDescent="0.35">
      <c r="B17" s="76" t="s">
        <v>160</v>
      </c>
      <c r="C17" s="120">
        <v>25</v>
      </c>
      <c r="D17" s="165">
        <v>34</v>
      </c>
      <c r="E17" s="99"/>
    </row>
    <row r="18" spans="2:5" s="81" customFormat="1" ht="30.75" customHeight="1" x14ac:dyDescent="0.35">
      <c r="B18" s="76" t="s">
        <v>161</v>
      </c>
      <c r="C18" s="120">
        <v>221</v>
      </c>
      <c r="D18" s="165">
        <v>223</v>
      </c>
      <c r="E18" s="99"/>
    </row>
    <row r="19" spans="2:5" s="68" customFormat="1" ht="22.5" customHeight="1" x14ac:dyDescent="0.35">
      <c r="B19" s="90" t="s">
        <v>17</v>
      </c>
      <c r="C19" s="121">
        <f>SUM(C17:C18)</f>
        <v>246</v>
      </c>
      <c r="D19" s="121">
        <f>SUM(D17:D18)</f>
        <v>257</v>
      </c>
      <c r="E19" s="129"/>
    </row>
    <row r="20" spans="2:5" s="81" customFormat="1" ht="19.899999999999999" customHeight="1" x14ac:dyDescent="0.35">
      <c r="B20" s="152"/>
      <c r="C20" s="153"/>
      <c r="D20" s="152"/>
      <c r="E20" s="130"/>
    </row>
    <row r="21" spans="2:5" s="81" customFormat="1" ht="19.899999999999999" customHeight="1" x14ac:dyDescent="0.35">
      <c r="B21" s="175" t="s">
        <v>200</v>
      </c>
      <c r="C21" s="175"/>
      <c r="D21" s="175"/>
      <c r="E21" s="130"/>
    </row>
    <row r="22" spans="2:5" s="81" customFormat="1" ht="23.25" customHeight="1" x14ac:dyDescent="0.35">
      <c r="B22" s="90" t="s">
        <v>204</v>
      </c>
      <c r="C22" s="121" t="s">
        <v>131</v>
      </c>
      <c r="D22" s="79" t="s">
        <v>224</v>
      </c>
      <c r="E22" s="130"/>
    </row>
    <row r="23" spans="2:5" s="81" customFormat="1" ht="20.25" customHeight="1" x14ac:dyDescent="0.35">
      <c r="B23" s="76" t="s">
        <v>201</v>
      </c>
      <c r="C23" s="182">
        <v>246</v>
      </c>
      <c r="D23" s="165">
        <f>13+6</f>
        <v>19</v>
      </c>
      <c r="E23" s="130"/>
    </row>
    <row r="24" spans="2:5" s="81" customFormat="1" ht="21.75" customHeight="1" x14ac:dyDescent="0.35">
      <c r="B24" s="76" t="s">
        <v>202</v>
      </c>
      <c r="C24" s="183"/>
      <c r="D24" s="165">
        <f>71+8</f>
        <v>79</v>
      </c>
      <c r="E24" s="130"/>
    </row>
    <row r="25" spans="2:5" s="81" customFormat="1" ht="21.75" customHeight="1" x14ac:dyDescent="0.35">
      <c r="B25" s="76" t="s">
        <v>203</v>
      </c>
      <c r="C25" s="183"/>
      <c r="D25" s="165">
        <v>91</v>
      </c>
      <c r="E25" s="130"/>
    </row>
    <row r="26" spans="2:5" s="81" customFormat="1" ht="21.75" customHeight="1" x14ac:dyDescent="0.35">
      <c r="B26" s="76" t="s">
        <v>103</v>
      </c>
      <c r="C26" s="183"/>
      <c r="D26" s="165">
        <v>32</v>
      </c>
      <c r="E26" s="130"/>
    </row>
    <row r="27" spans="2:5" s="81" customFormat="1" ht="21.75" customHeight="1" x14ac:dyDescent="0.35">
      <c r="B27" s="76" t="s">
        <v>106</v>
      </c>
      <c r="C27" s="184"/>
      <c r="D27" s="165">
        <v>36</v>
      </c>
      <c r="E27" s="130"/>
    </row>
    <row r="28" spans="2:5" s="81" customFormat="1" ht="19.899999999999999" customHeight="1" x14ac:dyDescent="0.35">
      <c r="B28" s="180" t="s">
        <v>17</v>
      </c>
      <c r="C28" s="181"/>
      <c r="D28" s="121">
        <f>SUM(D23:D27)</f>
        <v>257</v>
      </c>
      <c r="E28" s="130"/>
    </row>
    <row r="29" spans="2:5" s="81" customFormat="1" ht="22.5" customHeight="1" x14ac:dyDescent="0.35">
      <c r="B29" s="88"/>
      <c r="C29" s="149"/>
      <c r="D29" s="116"/>
      <c r="E29" s="130"/>
    </row>
    <row r="30" spans="2:5" s="81" customFormat="1" ht="19.899999999999999" customHeight="1" x14ac:dyDescent="0.35">
      <c r="B30" s="175" t="s">
        <v>233</v>
      </c>
      <c r="C30" s="175"/>
      <c r="D30" s="175"/>
      <c r="E30" s="130"/>
    </row>
    <row r="31" spans="2:5" s="81" customFormat="1" ht="24" customHeight="1" x14ac:dyDescent="0.35">
      <c r="B31" s="90" t="s">
        <v>233</v>
      </c>
      <c r="C31" s="121" t="s">
        <v>131</v>
      </c>
      <c r="D31" s="79" t="s">
        <v>224</v>
      </c>
      <c r="E31" s="130"/>
    </row>
    <row r="32" spans="2:5" s="81" customFormat="1" ht="24" customHeight="1" x14ac:dyDescent="0.35">
      <c r="B32" s="76" t="s">
        <v>233</v>
      </c>
      <c r="C32" s="154" t="s">
        <v>205</v>
      </c>
      <c r="D32" s="76">
        <v>216</v>
      </c>
      <c r="E32" s="160"/>
    </row>
    <row r="33" spans="2:9" s="81" customFormat="1" ht="22.5" customHeight="1" x14ac:dyDescent="0.35">
      <c r="B33" s="88"/>
      <c r="C33" s="149"/>
      <c r="D33" s="116"/>
      <c r="E33" s="130"/>
    </row>
    <row r="34" spans="2:9" ht="25.15" customHeight="1" x14ac:dyDescent="0.35">
      <c r="B34" s="175" t="s">
        <v>225</v>
      </c>
      <c r="C34" s="175"/>
      <c r="D34" s="175"/>
    </row>
    <row r="35" spans="2:9" s="68" customFormat="1" ht="22.5" customHeight="1" x14ac:dyDescent="0.35">
      <c r="B35" s="90" t="s">
        <v>226</v>
      </c>
      <c r="C35" s="121" t="s">
        <v>131</v>
      </c>
      <c r="D35" s="79" t="s">
        <v>224</v>
      </c>
      <c r="I35" s="67"/>
    </row>
    <row r="36" spans="2:9" s="81" customFormat="1" ht="21.75" customHeight="1" x14ac:dyDescent="0.35">
      <c r="B36" s="76" t="s">
        <v>111</v>
      </c>
      <c r="C36" s="122">
        <v>2500</v>
      </c>
      <c r="D36" s="103">
        <f>D67</f>
        <v>2371</v>
      </c>
      <c r="E36" s="128"/>
      <c r="I36" s="68"/>
    </row>
    <row r="37" spans="2:9" s="81" customFormat="1" ht="21.75" customHeight="1" x14ac:dyDescent="0.35">
      <c r="B37" s="76" t="s">
        <v>196</v>
      </c>
      <c r="C37" s="120">
        <v>311</v>
      </c>
      <c r="D37" s="103">
        <v>475</v>
      </c>
      <c r="E37" s="107"/>
      <c r="F37" s="124"/>
    </row>
    <row r="38" spans="2:9" s="68" customFormat="1" ht="21.75" customHeight="1" x14ac:dyDescent="0.35">
      <c r="B38" s="90" t="s">
        <v>17</v>
      </c>
      <c r="C38" s="123">
        <f>SUM(C36:C37)</f>
        <v>2811</v>
      </c>
      <c r="D38" s="98">
        <f>SUM(D36:D37)</f>
        <v>2846</v>
      </c>
      <c r="E38" s="129"/>
      <c r="F38" s="130"/>
      <c r="G38" s="130"/>
      <c r="I38" s="81"/>
    </row>
    <row r="39" spans="2:9" s="68" customFormat="1" ht="29.25" customHeight="1" x14ac:dyDescent="0.35">
      <c r="B39" s="151"/>
      <c r="C39" s="155"/>
      <c r="D39" s="156"/>
      <c r="E39" s="130"/>
      <c r="F39" s="130"/>
      <c r="G39" s="130"/>
      <c r="I39" s="81"/>
    </row>
    <row r="40" spans="2:9" s="68" customFormat="1" ht="6.75" customHeight="1" x14ac:dyDescent="0.35">
      <c r="B40" s="93"/>
      <c r="C40" s="157"/>
      <c r="D40" s="158"/>
      <c r="E40" s="130"/>
      <c r="F40" s="130"/>
      <c r="G40" s="130"/>
      <c r="I40" s="81"/>
    </row>
    <row r="41" spans="2:9" s="68" customFormat="1" ht="21.75" customHeight="1" x14ac:dyDescent="0.35">
      <c r="B41" s="93"/>
      <c r="C41" s="157"/>
      <c r="D41" s="158"/>
      <c r="E41" s="130"/>
      <c r="F41" s="130"/>
      <c r="G41" s="130"/>
      <c r="I41" s="81"/>
    </row>
    <row r="42" spans="2:9" ht="25.15" customHeight="1" x14ac:dyDescent="0.35">
      <c r="B42" s="159"/>
      <c r="C42" s="159"/>
      <c r="D42" s="159"/>
    </row>
    <row r="43" spans="2:9" ht="25.15" customHeight="1" x14ac:dyDescent="0.35">
      <c r="B43" s="175" t="s">
        <v>227</v>
      </c>
      <c r="C43" s="175"/>
      <c r="D43" s="175"/>
    </row>
    <row r="44" spans="2:9" s="68" customFormat="1" ht="22.5" customHeight="1" x14ac:dyDescent="0.35">
      <c r="B44" s="90" t="s">
        <v>228</v>
      </c>
      <c r="C44" s="121" t="s">
        <v>131</v>
      </c>
      <c r="D44" s="79" t="s">
        <v>224</v>
      </c>
      <c r="I44" s="67"/>
    </row>
    <row r="45" spans="2:9" s="81" customFormat="1" ht="16" customHeight="1" x14ac:dyDescent="0.35">
      <c r="B45" s="87" t="s">
        <v>93</v>
      </c>
      <c r="C45" s="185">
        <v>2500</v>
      </c>
      <c r="D45" s="87">
        <v>54</v>
      </c>
      <c r="E45" s="106"/>
      <c r="I45" s="68"/>
    </row>
    <row r="46" spans="2:9" s="81" customFormat="1" ht="16" customHeight="1" x14ac:dyDescent="0.35">
      <c r="B46" s="87" t="s">
        <v>153</v>
      </c>
      <c r="C46" s="186"/>
      <c r="D46" s="87">
        <v>158</v>
      </c>
      <c r="E46" s="135"/>
    </row>
    <row r="47" spans="2:9" s="81" customFormat="1" ht="16" customHeight="1" x14ac:dyDescent="0.35">
      <c r="B47" s="87" t="s">
        <v>94</v>
      </c>
      <c r="C47" s="186"/>
      <c r="D47" s="87">
        <v>239</v>
      </c>
      <c r="E47" s="106"/>
    </row>
    <row r="48" spans="2:9" s="81" customFormat="1" ht="16" customHeight="1" x14ac:dyDescent="0.35">
      <c r="B48" s="87" t="s">
        <v>154</v>
      </c>
      <c r="C48" s="186"/>
      <c r="D48" s="87">
        <v>0</v>
      </c>
      <c r="E48" s="106"/>
    </row>
    <row r="49" spans="2:8" s="81" customFormat="1" ht="16" customHeight="1" x14ac:dyDescent="0.35">
      <c r="B49" s="87" t="s">
        <v>229</v>
      </c>
      <c r="C49" s="186"/>
      <c r="D49" s="87">
        <v>69</v>
      </c>
      <c r="E49" s="106"/>
    </row>
    <row r="50" spans="2:8" s="81" customFormat="1" ht="16" customHeight="1" x14ac:dyDescent="0.35">
      <c r="B50" s="87" t="s">
        <v>151</v>
      </c>
      <c r="C50" s="186"/>
      <c r="D50" s="87">
        <v>8</v>
      </c>
      <c r="E50" s="106"/>
    </row>
    <row r="51" spans="2:8" s="81" customFormat="1" ht="16" customHeight="1" x14ac:dyDescent="0.35">
      <c r="B51" s="87" t="s">
        <v>95</v>
      </c>
      <c r="C51" s="186"/>
      <c r="D51" s="87">
        <v>142</v>
      </c>
      <c r="E51" s="106"/>
    </row>
    <row r="52" spans="2:8" s="81" customFormat="1" ht="16" customHeight="1" x14ac:dyDescent="0.35">
      <c r="B52" s="87" t="s">
        <v>96</v>
      </c>
      <c r="C52" s="186"/>
      <c r="D52" s="87">
        <v>242</v>
      </c>
      <c r="E52" s="117"/>
    </row>
    <row r="53" spans="2:8" s="81" customFormat="1" ht="16" customHeight="1" x14ac:dyDescent="0.35">
      <c r="B53" s="87" t="s">
        <v>155</v>
      </c>
      <c r="C53" s="186"/>
      <c r="D53" s="87">
        <v>5</v>
      </c>
      <c r="E53" s="125"/>
    </row>
    <row r="54" spans="2:8" s="81" customFormat="1" ht="16" customHeight="1" x14ac:dyDescent="0.35">
      <c r="B54" s="87" t="s">
        <v>230</v>
      </c>
      <c r="C54" s="186"/>
      <c r="D54" s="87">
        <v>55</v>
      </c>
      <c r="E54" s="125"/>
    </row>
    <row r="55" spans="2:8" s="81" customFormat="1" ht="16" customHeight="1" x14ac:dyDescent="0.35">
      <c r="B55" s="87" t="s">
        <v>97</v>
      </c>
      <c r="C55" s="186"/>
      <c r="D55" s="87">
        <v>62</v>
      </c>
      <c r="E55" s="106"/>
    </row>
    <row r="56" spans="2:8" s="81" customFormat="1" ht="16" customHeight="1" x14ac:dyDescent="0.35">
      <c r="B56" s="87" t="s">
        <v>98</v>
      </c>
      <c r="C56" s="186"/>
      <c r="D56" s="87">
        <v>19</v>
      </c>
      <c r="E56" s="106"/>
    </row>
    <row r="57" spans="2:8" s="81" customFormat="1" ht="16" customHeight="1" x14ac:dyDescent="0.35">
      <c r="B57" s="87" t="s">
        <v>99</v>
      </c>
      <c r="C57" s="186"/>
      <c r="D57" s="87">
        <v>87</v>
      </c>
      <c r="E57" s="106"/>
    </row>
    <row r="58" spans="2:8" s="81" customFormat="1" ht="16" customHeight="1" x14ac:dyDescent="0.35">
      <c r="B58" s="87" t="s">
        <v>100</v>
      </c>
      <c r="C58" s="186"/>
      <c r="D58" s="87">
        <v>191</v>
      </c>
      <c r="E58" s="107"/>
      <c r="G58" s="171"/>
      <c r="H58" s="172"/>
    </row>
    <row r="59" spans="2:8" s="81" customFormat="1" ht="16" customHeight="1" x14ac:dyDescent="0.35">
      <c r="B59" s="87" t="s">
        <v>101</v>
      </c>
      <c r="C59" s="186"/>
      <c r="D59" s="87">
        <v>33</v>
      </c>
      <c r="E59" s="135"/>
    </row>
    <row r="60" spans="2:8" s="81" customFormat="1" ht="16" customHeight="1" x14ac:dyDescent="0.35">
      <c r="B60" s="87" t="s">
        <v>102</v>
      </c>
      <c r="C60" s="186"/>
      <c r="D60" s="87">
        <v>432</v>
      </c>
      <c r="E60" s="107"/>
    </row>
    <row r="61" spans="2:8" s="81" customFormat="1" ht="16" customHeight="1" x14ac:dyDescent="0.35">
      <c r="B61" s="87" t="s">
        <v>103</v>
      </c>
      <c r="C61" s="186"/>
      <c r="D61" s="87">
        <v>193</v>
      </c>
      <c r="E61" s="106"/>
    </row>
    <row r="62" spans="2:8" s="81" customFormat="1" ht="16" customHeight="1" x14ac:dyDescent="0.35">
      <c r="B62" s="87" t="s">
        <v>104</v>
      </c>
      <c r="C62" s="186"/>
      <c r="D62" s="87">
        <v>60</v>
      </c>
      <c r="E62" s="106"/>
    </row>
    <row r="63" spans="2:8" s="81" customFormat="1" ht="16" customHeight="1" x14ac:dyDescent="0.35">
      <c r="B63" s="87" t="s">
        <v>231</v>
      </c>
      <c r="C63" s="186"/>
      <c r="D63" s="87">
        <v>75</v>
      </c>
      <c r="E63" s="106"/>
    </row>
    <row r="64" spans="2:8" s="81" customFormat="1" ht="16" customHeight="1" x14ac:dyDescent="0.35">
      <c r="B64" s="87" t="s">
        <v>105</v>
      </c>
      <c r="C64" s="186"/>
      <c r="D64" s="87">
        <v>43</v>
      </c>
      <c r="E64" s="106"/>
    </row>
    <row r="65" spans="2:9" s="81" customFormat="1" ht="16" customHeight="1" x14ac:dyDescent="0.35">
      <c r="B65" s="87" t="s">
        <v>106</v>
      </c>
      <c r="C65" s="186"/>
      <c r="D65" s="87">
        <v>167</v>
      </c>
      <c r="E65" s="106"/>
    </row>
    <row r="66" spans="2:9" s="81" customFormat="1" ht="16" customHeight="1" x14ac:dyDescent="0.35">
      <c r="B66" s="87" t="s">
        <v>232</v>
      </c>
      <c r="C66" s="186"/>
      <c r="D66" s="87">
        <v>37</v>
      </c>
      <c r="E66" s="106"/>
    </row>
    <row r="67" spans="2:9" s="68" customFormat="1" ht="19.5" customHeight="1" x14ac:dyDescent="0.35">
      <c r="B67" s="90" t="s">
        <v>17</v>
      </c>
      <c r="C67" s="119">
        <v>2500</v>
      </c>
      <c r="D67" s="119">
        <f>SUM(D45:D66)</f>
        <v>2371</v>
      </c>
      <c r="E67" s="129"/>
      <c r="I67" s="81"/>
    </row>
    <row r="68" spans="2:9" s="81" customFormat="1" ht="21.75" customHeight="1" x14ac:dyDescent="0.35">
      <c r="B68" s="88"/>
      <c r="C68" s="88"/>
      <c r="D68" s="88"/>
      <c r="E68" s="129"/>
      <c r="F68" s="130"/>
      <c r="G68" s="130"/>
    </row>
    <row r="69" spans="2:9" ht="25.15" customHeight="1" x14ac:dyDescent="0.35">
      <c r="B69" s="175" t="s">
        <v>208</v>
      </c>
      <c r="C69" s="175"/>
      <c r="D69" s="175"/>
    </row>
    <row r="70" spans="2:9" s="68" customFormat="1" ht="22.5" customHeight="1" x14ac:dyDescent="0.35">
      <c r="B70" s="90" t="s">
        <v>129</v>
      </c>
      <c r="C70" s="121" t="s">
        <v>131</v>
      </c>
      <c r="D70" s="79" t="s">
        <v>224</v>
      </c>
      <c r="I70" s="67"/>
    </row>
    <row r="71" spans="2:9" s="81" customFormat="1" ht="16" customHeight="1" x14ac:dyDescent="0.35">
      <c r="B71" s="161" t="s">
        <v>163</v>
      </c>
      <c r="C71" s="161">
        <v>50</v>
      </c>
      <c r="D71" s="147">
        <v>93</v>
      </c>
      <c r="E71" s="107"/>
      <c r="F71" s="107"/>
      <c r="G71" s="107"/>
      <c r="I71" s="68"/>
    </row>
    <row r="72" spans="2:9" s="81" customFormat="1" ht="16" customHeight="1" x14ac:dyDescent="0.35">
      <c r="B72" s="161" t="s">
        <v>114</v>
      </c>
      <c r="C72" s="161">
        <v>3</v>
      </c>
      <c r="D72" s="147">
        <v>4</v>
      </c>
      <c r="E72" s="107"/>
      <c r="F72" s="107"/>
      <c r="G72" s="107"/>
    </row>
    <row r="73" spans="2:9" s="81" customFormat="1" ht="16" customHeight="1" x14ac:dyDescent="0.35">
      <c r="B73" s="161" t="s">
        <v>89</v>
      </c>
      <c r="C73" s="163">
        <v>3</v>
      </c>
      <c r="D73" s="147">
        <v>1</v>
      </c>
      <c r="E73" s="107"/>
      <c r="F73" s="107"/>
      <c r="G73" s="107"/>
    </row>
    <row r="74" spans="2:9" s="81" customFormat="1" ht="16" customHeight="1" x14ac:dyDescent="0.35">
      <c r="B74" s="161" t="s">
        <v>90</v>
      </c>
      <c r="C74" s="161">
        <v>10</v>
      </c>
      <c r="D74" s="147">
        <v>12</v>
      </c>
      <c r="E74" s="107"/>
      <c r="F74" s="107"/>
      <c r="G74" s="107"/>
    </row>
    <row r="75" spans="2:9" s="81" customFormat="1" ht="16" customHeight="1" x14ac:dyDescent="0.35">
      <c r="B75" s="161" t="s">
        <v>234</v>
      </c>
      <c r="C75" s="161">
        <v>10</v>
      </c>
      <c r="D75" s="147">
        <v>9</v>
      </c>
      <c r="E75" s="134"/>
      <c r="F75" s="107"/>
      <c r="G75" s="107"/>
    </row>
    <row r="76" spans="2:9" s="81" customFormat="1" ht="16" customHeight="1" x14ac:dyDescent="0.35">
      <c r="B76" s="161" t="s">
        <v>162</v>
      </c>
      <c r="C76" s="161">
        <v>20</v>
      </c>
      <c r="D76" s="147">
        <v>26</v>
      </c>
      <c r="E76" s="134"/>
      <c r="F76" s="107"/>
      <c r="G76" s="107"/>
    </row>
    <row r="77" spans="2:9" s="81" customFormat="1" ht="16" customHeight="1" x14ac:dyDescent="0.35">
      <c r="B77" s="161" t="s">
        <v>239</v>
      </c>
      <c r="C77" s="161">
        <v>10</v>
      </c>
      <c r="D77" s="147">
        <v>19</v>
      </c>
      <c r="E77" s="107"/>
      <c r="F77" s="107"/>
      <c r="G77" s="107"/>
    </row>
    <row r="78" spans="2:9" s="81" customFormat="1" ht="16" customHeight="1" x14ac:dyDescent="0.35">
      <c r="B78" s="161" t="s">
        <v>165</v>
      </c>
      <c r="C78" s="161">
        <v>20</v>
      </c>
      <c r="D78" s="147">
        <v>15</v>
      </c>
      <c r="E78" s="107"/>
      <c r="F78" s="107"/>
      <c r="G78" s="107"/>
    </row>
    <row r="79" spans="2:9" s="81" customFormat="1" ht="16" customHeight="1" x14ac:dyDescent="0.35">
      <c r="B79" s="162" t="s">
        <v>92</v>
      </c>
      <c r="C79" s="164">
        <v>10</v>
      </c>
      <c r="D79" s="148">
        <v>16</v>
      </c>
      <c r="E79" s="145"/>
      <c r="F79" s="107"/>
      <c r="G79" s="107"/>
    </row>
    <row r="80" spans="2:9" s="68" customFormat="1" ht="22.5" customHeight="1" x14ac:dyDescent="0.35">
      <c r="B80" s="90" t="s">
        <v>17</v>
      </c>
      <c r="C80" s="121">
        <f>SUM(C71:C79)</f>
        <v>136</v>
      </c>
      <c r="D80" s="98">
        <f>SUM(D71:D79)</f>
        <v>195</v>
      </c>
      <c r="E80" s="140"/>
      <c r="G80" s="105"/>
      <c r="I80" s="81"/>
    </row>
    <row r="81" spans="2:9" s="68" customFormat="1" ht="22.5" customHeight="1" x14ac:dyDescent="0.35">
      <c r="B81" s="93"/>
      <c r="C81" s="93"/>
      <c r="D81" s="94"/>
      <c r="I81" s="81"/>
    </row>
    <row r="82" spans="2:9" s="68" customFormat="1" ht="22.5" customHeight="1" x14ac:dyDescent="0.35">
      <c r="B82" s="190" t="s">
        <v>209</v>
      </c>
      <c r="C82" s="191"/>
      <c r="D82" s="192"/>
      <c r="I82" s="81"/>
    </row>
    <row r="83" spans="2:9" s="68" customFormat="1" ht="18" customHeight="1" x14ac:dyDescent="0.35">
      <c r="B83" s="90" t="s">
        <v>238</v>
      </c>
      <c r="C83" s="121" t="s">
        <v>131</v>
      </c>
      <c r="D83" s="79" t="s">
        <v>224</v>
      </c>
      <c r="I83" s="81"/>
    </row>
    <row r="84" spans="2:9" s="68" customFormat="1" ht="15.5" x14ac:dyDescent="0.35">
      <c r="B84" s="161" t="s">
        <v>163</v>
      </c>
      <c r="C84" s="161">
        <v>50</v>
      </c>
      <c r="D84" s="147">
        <v>491</v>
      </c>
      <c r="I84" s="81"/>
    </row>
    <row r="85" spans="2:9" s="68" customFormat="1" ht="15.5" x14ac:dyDescent="0.35">
      <c r="B85" s="161" t="s">
        <v>114</v>
      </c>
      <c r="C85" s="161">
        <v>3</v>
      </c>
      <c r="D85" s="147">
        <v>10</v>
      </c>
      <c r="I85" s="81"/>
    </row>
    <row r="86" spans="2:9" s="68" customFormat="1" ht="15.5" x14ac:dyDescent="0.35">
      <c r="B86" s="161" t="s">
        <v>89</v>
      </c>
      <c r="C86" s="163">
        <v>3</v>
      </c>
      <c r="D86" s="147">
        <v>16</v>
      </c>
      <c r="I86" s="81"/>
    </row>
    <row r="87" spans="2:9" s="68" customFormat="1" ht="15.5" x14ac:dyDescent="0.35">
      <c r="B87" s="161" t="s">
        <v>90</v>
      </c>
      <c r="C87" s="161">
        <v>10</v>
      </c>
      <c r="D87" s="147">
        <v>47</v>
      </c>
      <c r="I87" s="81"/>
    </row>
    <row r="88" spans="2:9" s="68" customFormat="1" ht="15.5" x14ac:dyDescent="0.35">
      <c r="B88" s="161" t="s">
        <v>234</v>
      </c>
      <c r="C88" s="161">
        <v>10</v>
      </c>
      <c r="D88" s="147">
        <v>27</v>
      </c>
      <c r="I88" s="81"/>
    </row>
    <row r="89" spans="2:9" s="68" customFormat="1" ht="15.5" x14ac:dyDescent="0.35">
      <c r="B89" s="161" t="s">
        <v>162</v>
      </c>
      <c r="C89" s="161">
        <v>20</v>
      </c>
      <c r="D89" s="147">
        <v>44</v>
      </c>
      <c r="I89" s="81"/>
    </row>
    <row r="90" spans="2:9" s="68" customFormat="1" ht="15.5" x14ac:dyDescent="0.35">
      <c r="B90" s="161" t="s">
        <v>239</v>
      </c>
      <c r="C90" s="161">
        <v>10</v>
      </c>
      <c r="D90" s="147">
        <v>40</v>
      </c>
      <c r="I90" s="81"/>
    </row>
    <row r="91" spans="2:9" s="68" customFormat="1" ht="15.5" x14ac:dyDescent="0.35">
      <c r="B91" s="161" t="s">
        <v>165</v>
      </c>
      <c r="C91" s="161">
        <v>20</v>
      </c>
      <c r="D91" s="147">
        <v>60</v>
      </c>
      <c r="I91" s="81"/>
    </row>
    <row r="92" spans="2:9" s="68" customFormat="1" ht="15.5" x14ac:dyDescent="0.35">
      <c r="B92" s="162" t="s">
        <v>92</v>
      </c>
      <c r="C92" s="164">
        <v>10</v>
      </c>
      <c r="D92" s="148">
        <v>38</v>
      </c>
      <c r="E92" s="105"/>
      <c r="I92" s="81"/>
    </row>
    <row r="93" spans="2:9" s="68" customFormat="1" ht="20.25" customHeight="1" x14ac:dyDescent="0.35">
      <c r="B93" s="90" t="s">
        <v>17</v>
      </c>
      <c r="C93" s="121">
        <f>SUM(C84:C92)</f>
        <v>136</v>
      </c>
      <c r="D93" s="98">
        <f>SUM(D84:D92)</f>
        <v>773</v>
      </c>
      <c r="E93" s="129"/>
      <c r="F93" s="98"/>
      <c r="I93" s="81"/>
    </row>
    <row r="94" spans="2:9" s="68" customFormat="1" ht="19" customHeight="1" x14ac:dyDescent="0.35">
      <c r="B94" s="93"/>
      <c r="C94" s="93"/>
      <c r="D94" s="94"/>
      <c r="I94" s="81"/>
    </row>
    <row r="95" spans="2:9" s="68" customFormat="1" ht="19" customHeight="1" x14ac:dyDescent="0.35">
      <c r="B95" s="93"/>
      <c r="C95" s="93"/>
      <c r="D95" s="94"/>
      <c r="I95" s="81"/>
    </row>
    <row r="96" spans="2:9" ht="23.25" customHeight="1" x14ac:dyDescent="0.35">
      <c r="B96" s="175" t="s">
        <v>206</v>
      </c>
      <c r="C96" s="175"/>
      <c r="D96" s="175"/>
      <c r="E96" s="91"/>
      <c r="I96" s="68"/>
    </row>
    <row r="97" spans="2:9" ht="21.75" customHeight="1" x14ac:dyDescent="0.35">
      <c r="B97" s="90" t="s">
        <v>207</v>
      </c>
      <c r="C97" s="121" t="s">
        <v>131</v>
      </c>
      <c r="D97" s="79" t="s">
        <v>224</v>
      </c>
      <c r="E97" s="91"/>
      <c r="I97" s="68"/>
    </row>
    <row r="98" spans="2:9" ht="15.75" customHeight="1" x14ac:dyDescent="0.35">
      <c r="B98" s="162" t="s">
        <v>163</v>
      </c>
      <c r="C98" s="194" t="s">
        <v>205</v>
      </c>
      <c r="D98" s="170">
        <v>22599</v>
      </c>
      <c r="E98" s="91"/>
      <c r="I98" s="68"/>
    </row>
    <row r="99" spans="2:9" ht="15.75" customHeight="1" x14ac:dyDescent="0.35">
      <c r="B99" s="161" t="s">
        <v>235</v>
      </c>
      <c r="C99" s="194"/>
      <c r="D99" s="147">
        <v>231</v>
      </c>
      <c r="E99" s="91"/>
      <c r="I99" s="68"/>
    </row>
    <row r="100" spans="2:9" ht="15.75" customHeight="1" x14ac:dyDescent="0.35">
      <c r="B100" s="161" t="s">
        <v>114</v>
      </c>
      <c r="C100" s="194"/>
      <c r="D100" s="147">
        <v>8</v>
      </c>
      <c r="E100" s="91"/>
      <c r="I100" s="68"/>
    </row>
    <row r="101" spans="2:9" ht="15.75" customHeight="1" x14ac:dyDescent="0.35">
      <c r="B101" s="161" t="s">
        <v>89</v>
      </c>
      <c r="C101" s="194"/>
      <c r="D101" s="147">
        <v>8</v>
      </c>
      <c r="E101" s="91"/>
      <c r="I101" s="68"/>
    </row>
    <row r="102" spans="2:9" ht="15.75" customHeight="1" x14ac:dyDescent="0.35">
      <c r="B102" s="161" t="s">
        <v>91</v>
      </c>
      <c r="C102" s="194"/>
      <c r="D102" s="147">
        <v>203</v>
      </c>
      <c r="E102" s="91"/>
      <c r="I102" s="68"/>
    </row>
    <row r="103" spans="2:9" ht="15.75" customHeight="1" x14ac:dyDescent="0.35">
      <c r="B103" s="161" t="s">
        <v>164</v>
      </c>
      <c r="C103" s="194"/>
      <c r="D103" s="147">
        <v>7</v>
      </c>
      <c r="E103" s="91"/>
      <c r="I103" s="68"/>
    </row>
    <row r="104" spans="2:9" ht="15.75" customHeight="1" x14ac:dyDescent="0.35">
      <c r="B104" s="161" t="s">
        <v>236</v>
      </c>
      <c r="C104" s="194"/>
      <c r="D104" s="147">
        <v>51</v>
      </c>
      <c r="E104" s="91"/>
      <c r="I104" s="68"/>
    </row>
    <row r="105" spans="2:9" ht="15.75" customHeight="1" x14ac:dyDescent="0.35">
      <c r="B105" s="161" t="s">
        <v>237</v>
      </c>
      <c r="C105" s="194"/>
      <c r="D105" s="147">
        <v>65</v>
      </c>
      <c r="E105" s="91"/>
      <c r="I105" s="68"/>
    </row>
    <row r="106" spans="2:9" ht="15.75" customHeight="1" x14ac:dyDescent="0.35">
      <c r="B106" s="161" t="s">
        <v>90</v>
      </c>
      <c r="C106" s="194"/>
      <c r="D106" s="147">
        <v>45</v>
      </c>
      <c r="E106" s="91"/>
      <c r="I106" s="68"/>
    </row>
    <row r="107" spans="2:9" ht="15.75" customHeight="1" x14ac:dyDescent="0.35">
      <c r="B107" s="161" t="s">
        <v>165</v>
      </c>
      <c r="C107" s="194"/>
      <c r="D107" s="170">
        <v>3583</v>
      </c>
      <c r="E107" s="91"/>
      <c r="I107" s="68"/>
    </row>
    <row r="108" spans="2:9" ht="15.75" customHeight="1" x14ac:dyDescent="0.35">
      <c r="B108" s="161" t="s">
        <v>51</v>
      </c>
      <c r="C108" s="194"/>
      <c r="D108" s="147">
        <v>464</v>
      </c>
      <c r="E108" s="91"/>
      <c r="I108" s="68"/>
    </row>
    <row r="109" spans="2:9" ht="15.75" customHeight="1" x14ac:dyDescent="0.35">
      <c r="B109" s="162" t="s">
        <v>92</v>
      </c>
      <c r="C109" s="194"/>
      <c r="D109" s="147">
        <v>401</v>
      </c>
      <c r="E109" s="91"/>
      <c r="I109" s="68"/>
    </row>
    <row r="110" spans="2:9" ht="20.25" customHeight="1" x14ac:dyDescent="0.35">
      <c r="B110" s="193" t="s">
        <v>17</v>
      </c>
      <c r="C110" s="193"/>
      <c r="D110" s="98">
        <f>SUM(D98:E109)</f>
        <v>27665</v>
      </c>
      <c r="E110" s="129"/>
      <c r="F110" s="130"/>
      <c r="G110" s="130"/>
      <c r="I110" s="68"/>
    </row>
    <row r="111" spans="2:9" ht="20.25" customHeight="1" x14ac:dyDescent="0.35">
      <c r="B111" s="88"/>
      <c r="C111" s="88"/>
      <c r="D111" s="88"/>
      <c r="E111" s="91"/>
      <c r="I111" s="68"/>
    </row>
    <row r="112" spans="2:9" ht="12" customHeight="1" x14ac:dyDescent="0.35">
      <c r="B112" s="88"/>
      <c r="C112" s="88"/>
      <c r="D112" s="88"/>
      <c r="E112" s="91"/>
      <c r="I112" s="68"/>
    </row>
    <row r="113" spans="2:9" ht="20.25" customHeight="1" x14ac:dyDescent="0.35">
      <c r="G113" s="118"/>
      <c r="I113" s="68"/>
    </row>
    <row r="114" spans="2:9" ht="15.5" x14ac:dyDescent="0.35">
      <c r="B114" s="175" t="s">
        <v>127</v>
      </c>
      <c r="C114" s="175"/>
      <c r="D114" s="175"/>
    </row>
    <row r="115" spans="2:9" ht="21" customHeight="1" x14ac:dyDescent="0.35">
      <c r="B115" s="90" t="s">
        <v>128</v>
      </c>
      <c r="C115" s="195" t="s">
        <v>240</v>
      </c>
      <c r="D115" s="79" t="s">
        <v>224</v>
      </c>
    </row>
    <row r="116" spans="2:9" ht="15" customHeight="1" x14ac:dyDescent="0.35">
      <c r="B116" s="89" t="s">
        <v>115</v>
      </c>
      <c r="C116" s="195"/>
      <c r="D116" s="89">
        <v>38</v>
      </c>
    </row>
    <row r="117" spans="2:9" ht="15" customHeight="1" x14ac:dyDescent="0.35">
      <c r="B117" s="89" t="s">
        <v>116</v>
      </c>
      <c r="C117" s="195"/>
      <c r="D117" s="89">
        <v>427</v>
      </c>
    </row>
    <row r="118" spans="2:9" ht="15" customHeight="1" x14ac:dyDescent="0.35">
      <c r="B118" s="89" t="s">
        <v>117</v>
      </c>
      <c r="C118" s="195"/>
      <c r="D118" s="148">
        <v>2687</v>
      </c>
    </row>
    <row r="119" spans="2:9" ht="15" customHeight="1" x14ac:dyDescent="0.35">
      <c r="B119" s="89" t="s">
        <v>118</v>
      </c>
      <c r="C119" s="195"/>
      <c r="D119" s="89">
        <v>885</v>
      </c>
    </row>
    <row r="120" spans="2:9" ht="15" customHeight="1" x14ac:dyDescent="0.35">
      <c r="B120" s="89" t="s">
        <v>119</v>
      </c>
      <c r="C120" s="195"/>
      <c r="D120" s="89">
        <v>33</v>
      </c>
    </row>
    <row r="121" spans="2:9" ht="18" customHeight="1" x14ac:dyDescent="0.35">
      <c r="B121" s="90" t="s">
        <v>17</v>
      </c>
      <c r="C121" s="195"/>
      <c r="D121" s="98">
        <f>SUM(D116:E120)</f>
        <v>4070</v>
      </c>
      <c r="E121" s="114"/>
    </row>
    <row r="122" spans="2:9" ht="15" customHeight="1" x14ac:dyDescent="0.35">
      <c r="B122" s="76" t="s">
        <v>112</v>
      </c>
      <c r="C122" s="195"/>
      <c r="D122" s="103">
        <f>D121</f>
        <v>4070</v>
      </c>
    </row>
    <row r="123" spans="2:9" ht="15" customHeight="1" x14ac:dyDescent="0.35">
      <c r="B123" s="76" t="s">
        <v>113</v>
      </c>
      <c r="C123" s="195"/>
      <c r="D123" s="103">
        <v>0</v>
      </c>
    </row>
    <row r="124" spans="2:9" ht="15.5" x14ac:dyDescent="0.35">
      <c r="B124" s="88"/>
      <c r="C124" s="150"/>
      <c r="D124" s="150"/>
    </row>
    <row r="125" spans="2:9" ht="15.5" x14ac:dyDescent="0.35">
      <c r="B125" s="175" t="s">
        <v>124</v>
      </c>
      <c r="C125" s="175"/>
      <c r="D125" s="175"/>
    </row>
    <row r="126" spans="2:9" ht="22.5" customHeight="1" x14ac:dyDescent="0.35">
      <c r="B126" s="90" t="s">
        <v>125</v>
      </c>
      <c r="C126" s="196" t="s">
        <v>240</v>
      </c>
      <c r="D126" s="79" t="s">
        <v>224</v>
      </c>
    </row>
    <row r="127" spans="2:9" ht="25.5" customHeight="1" x14ac:dyDescent="0.35">
      <c r="B127" s="76" t="s">
        <v>126</v>
      </c>
      <c r="C127" s="196"/>
      <c r="D127" s="76">
        <v>911</v>
      </c>
      <c r="E127" s="112"/>
    </row>
    <row r="128" spans="2:9" ht="15.5" x14ac:dyDescent="0.35">
      <c r="B128" s="88"/>
      <c r="C128" s="150"/>
      <c r="D128" s="150"/>
    </row>
    <row r="129" spans="2:5" x14ac:dyDescent="0.35">
      <c r="B129" s="109"/>
      <c r="C129" s="109"/>
      <c r="D129" s="109"/>
    </row>
    <row r="130" spans="2:5" ht="15.5" x14ac:dyDescent="0.35">
      <c r="B130" s="175" t="s">
        <v>166</v>
      </c>
      <c r="C130" s="175"/>
      <c r="D130" s="175"/>
    </row>
    <row r="131" spans="2:5" ht="26.25" customHeight="1" x14ac:dyDescent="0.35">
      <c r="B131" s="90" t="s">
        <v>167</v>
      </c>
      <c r="C131" s="121" t="s">
        <v>156</v>
      </c>
      <c r="D131" s="79" t="s">
        <v>224</v>
      </c>
    </row>
    <row r="132" spans="2:5" ht="56.25" customHeight="1" x14ac:dyDescent="0.35">
      <c r="B132" s="143" t="s">
        <v>168</v>
      </c>
      <c r="C132" s="122" t="s">
        <v>171</v>
      </c>
      <c r="D132" s="166">
        <v>1</v>
      </c>
    </row>
    <row r="133" spans="2:5" ht="55.5" customHeight="1" x14ac:dyDescent="0.35">
      <c r="B133" s="143" t="s">
        <v>169</v>
      </c>
      <c r="C133" s="122" t="s">
        <v>172</v>
      </c>
      <c r="D133" s="166">
        <v>1</v>
      </c>
    </row>
    <row r="134" spans="2:5" ht="46.5" x14ac:dyDescent="0.35">
      <c r="B134" s="143" t="s">
        <v>170</v>
      </c>
      <c r="C134" s="120" t="s">
        <v>173</v>
      </c>
      <c r="D134" s="166">
        <v>1</v>
      </c>
    </row>
    <row r="135" spans="2:5" x14ac:dyDescent="0.35">
      <c r="B135" s="109"/>
      <c r="C135" s="109"/>
      <c r="D135" s="109"/>
    </row>
    <row r="136" spans="2:5" x14ac:dyDescent="0.35">
      <c r="B136" s="109"/>
      <c r="C136" s="109"/>
      <c r="D136" s="109"/>
    </row>
    <row r="137" spans="2:5" x14ac:dyDescent="0.35">
      <c r="B137" s="109"/>
      <c r="C137" s="109"/>
      <c r="D137" s="109"/>
    </row>
    <row r="138" spans="2:5" x14ac:dyDescent="0.35">
      <c r="B138" s="109"/>
      <c r="C138" s="109"/>
      <c r="D138" s="109"/>
    </row>
    <row r="139" spans="2:5" x14ac:dyDescent="0.35">
      <c r="B139" s="109"/>
      <c r="C139" s="109"/>
      <c r="D139" s="109"/>
    </row>
    <row r="141" spans="2:5" ht="15.5" x14ac:dyDescent="0.35">
      <c r="B141" s="189" t="s">
        <v>158</v>
      </c>
      <c r="C141" s="189"/>
      <c r="D141" s="189"/>
      <c r="E141" s="104"/>
    </row>
    <row r="142" spans="2:5" ht="16.5" customHeight="1" x14ac:dyDescent="0.35">
      <c r="B142" s="188" t="s">
        <v>159</v>
      </c>
      <c r="C142" s="188"/>
      <c r="D142" s="188"/>
      <c r="E142" s="80"/>
    </row>
    <row r="143" spans="2:5" ht="15.75" customHeight="1" x14ac:dyDescent="0.35">
      <c r="B143" s="188" t="s">
        <v>150</v>
      </c>
      <c r="C143" s="188"/>
      <c r="D143" s="188"/>
      <c r="E143" s="80"/>
    </row>
    <row r="144" spans="2:5" ht="15.5" x14ac:dyDescent="0.35">
      <c r="B144" s="187"/>
      <c r="C144" s="187"/>
      <c r="D144" s="187"/>
      <c r="E144" s="80"/>
    </row>
  </sheetData>
  <sortState xmlns:xlrd2="http://schemas.microsoft.com/office/spreadsheetml/2017/richdata2" ref="B71:D77">
    <sortCondition ref="B71:B77"/>
  </sortState>
  <mergeCells count="30">
    <mergeCell ref="B144:D144"/>
    <mergeCell ref="B143:D143"/>
    <mergeCell ref="B142:D142"/>
    <mergeCell ref="B114:D114"/>
    <mergeCell ref="B69:D69"/>
    <mergeCell ref="B141:D141"/>
    <mergeCell ref="B82:D82"/>
    <mergeCell ref="B130:D130"/>
    <mergeCell ref="B125:D125"/>
    <mergeCell ref="B96:D96"/>
    <mergeCell ref="B110:C110"/>
    <mergeCell ref="C98:C109"/>
    <mergeCell ref="C115:C123"/>
    <mergeCell ref="C126:C127"/>
    <mergeCell ref="G58:H58"/>
    <mergeCell ref="B1:D1"/>
    <mergeCell ref="B3:D3"/>
    <mergeCell ref="B8:D8"/>
    <mergeCell ref="E11:G12"/>
    <mergeCell ref="B4:D4"/>
    <mergeCell ref="B6:D6"/>
    <mergeCell ref="E10:H10"/>
    <mergeCell ref="B15:D15"/>
    <mergeCell ref="B34:D34"/>
    <mergeCell ref="B43:D43"/>
    <mergeCell ref="B21:D21"/>
    <mergeCell ref="B28:C28"/>
    <mergeCell ref="C23:C27"/>
    <mergeCell ref="B30:D30"/>
    <mergeCell ref="C45:C66"/>
  </mergeCells>
  <pageMargins left="0.78740157480314965" right="0.70866141732283472" top="0.61" bottom="0.19" header="0.39370078740157483" footer="0.15748031496062992"/>
  <pageSetup paperSize="9" scale="78" firstPageNumber="0" fitToHeight="0" orientation="portrait" useFirstPageNumber="1" horizontalDpi="300" verticalDpi="300" r:id="rId1"/>
  <rowBreaks count="2" manualBreakCount="2">
    <brk id="40" min="1" max="3" man="1"/>
    <brk id="94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rgb="FF296D6D"/>
    <pageSetUpPr fitToPage="1"/>
  </sheetPr>
  <dimension ref="A1:N76"/>
  <sheetViews>
    <sheetView showGridLines="0" view="pageBreakPreview" zoomScale="80" zoomScaleNormal="90" zoomScaleSheetLayoutView="80" workbookViewId="0">
      <selection activeCell="B9" sqref="B9:D65"/>
    </sheetView>
  </sheetViews>
  <sheetFormatPr defaultColWidth="9" defaultRowHeight="14.5" x14ac:dyDescent="0.35"/>
  <cols>
    <col min="1" max="1" width="1.81640625" style="67" customWidth="1"/>
    <col min="2" max="2" width="90.1796875" style="75" customWidth="1"/>
    <col min="3" max="3" width="20.7265625" style="74" customWidth="1"/>
    <col min="4" max="4" width="19.7265625" style="74" customWidth="1"/>
    <col min="5" max="5" width="9" style="67"/>
    <col min="6" max="6" width="9.453125" style="67" bestFit="1" customWidth="1"/>
    <col min="7" max="16384" width="9" style="67"/>
  </cols>
  <sheetData>
    <row r="1" spans="1:14" ht="11.5" customHeight="1" x14ac:dyDescent="0.35"/>
    <row r="2" spans="1:14" ht="101.5" customHeight="1" x14ac:dyDescent="0.35">
      <c r="B2" s="197"/>
      <c r="C2" s="197"/>
      <c r="D2" s="197"/>
    </row>
    <row r="3" spans="1:14" ht="7.5" customHeight="1" x14ac:dyDescent="0.35">
      <c r="B3" s="67"/>
      <c r="C3" s="67"/>
      <c r="D3" s="67"/>
    </row>
    <row r="4" spans="1:14" ht="39.75" customHeight="1" x14ac:dyDescent="0.35">
      <c r="B4" s="174" t="s">
        <v>199</v>
      </c>
      <c r="C4" s="174"/>
      <c r="D4" s="174"/>
    </row>
    <row r="5" spans="1:14" s="68" customFormat="1" ht="27" customHeight="1" x14ac:dyDescent="0.35">
      <c r="B5" s="178" t="s">
        <v>221</v>
      </c>
      <c r="C5" s="178"/>
      <c r="D5" s="178"/>
    </row>
    <row r="6" spans="1:14" s="81" customFormat="1" ht="7.5" customHeight="1" x14ac:dyDescent="0.35">
      <c r="B6" s="88"/>
      <c r="C6" s="149"/>
      <c r="D6" s="150"/>
      <c r="E6" s="99"/>
    </row>
    <row r="7" spans="1:14" s="81" customFormat="1" ht="19.899999999999999" customHeight="1" x14ac:dyDescent="0.35">
      <c r="B7" s="179" t="s">
        <v>242</v>
      </c>
      <c r="C7" s="179"/>
      <c r="D7" s="179"/>
      <c r="E7" s="82"/>
    </row>
    <row r="8" spans="1:14" s="81" customFormat="1" ht="9" customHeight="1" x14ac:dyDescent="0.35">
      <c r="B8" s="88"/>
      <c r="C8" s="149"/>
      <c r="D8" s="150"/>
      <c r="E8" s="83"/>
    </row>
    <row r="9" spans="1:14" s="69" customFormat="1" ht="35.25" customHeight="1" x14ac:dyDescent="0.35">
      <c r="A9" s="67"/>
      <c r="B9" s="78" t="s">
        <v>130</v>
      </c>
      <c r="C9" s="78" t="s">
        <v>131</v>
      </c>
      <c r="D9" s="102" t="s">
        <v>243</v>
      </c>
      <c r="E9" s="126"/>
    </row>
    <row r="10" spans="1:14" s="84" customFormat="1" ht="32.25" customHeight="1" x14ac:dyDescent="0.35">
      <c r="B10" s="71" t="s">
        <v>132</v>
      </c>
      <c r="C10" s="86">
        <v>0.9</v>
      </c>
      <c r="D10" s="110">
        <f>IFERROR((D11/D12),"")</f>
        <v>0.97754955815619771</v>
      </c>
    </row>
    <row r="11" spans="1:14" s="85" customFormat="1" ht="32.25" customHeight="1" x14ac:dyDescent="0.35">
      <c r="B11" s="72" t="s">
        <v>133</v>
      </c>
      <c r="C11" s="70"/>
      <c r="D11" s="136">
        <f>579+563+1008+571+439+295+345+293</f>
        <v>4093</v>
      </c>
      <c r="E11" s="100"/>
    </row>
    <row r="12" spans="1:14" s="85" customFormat="1" ht="32.25" customHeight="1" x14ac:dyDescent="0.35">
      <c r="B12" s="72" t="s">
        <v>134</v>
      </c>
      <c r="C12" s="70"/>
      <c r="D12" s="137">
        <f>156*30-493</f>
        <v>4187</v>
      </c>
      <c r="E12" s="100"/>
    </row>
    <row r="13" spans="1:14" s="84" customFormat="1" ht="32.25" customHeight="1" x14ac:dyDescent="0.35">
      <c r="B13" s="71" t="s">
        <v>135</v>
      </c>
      <c r="C13" s="86" t="s">
        <v>175</v>
      </c>
      <c r="D13" s="111">
        <f>IFERROR((D14/D15),"")</f>
        <v>5.9839181286549712</v>
      </c>
    </row>
    <row r="14" spans="1:14" s="85" customFormat="1" ht="32.25" customHeight="1" x14ac:dyDescent="0.35">
      <c r="B14" s="72" t="s">
        <v>136</v>
      </c>
      <c r="C14" s="70"/>
      <c r="D14" s="136">
        <f>D11</f>
        <v>4093</v>
      </c>
      <c r="E14" s="100"/>
      <c r="F14" s="96"/>
    </row>
    <row r="15" spans="1:14" s="85" customFormat="1" ht="32.25" customHeight="1" x14ac:dyDescent="0.35">
      <c r="B15" s="72" t="s">
        <v>137</v>
      </c>
      <c r="C15" s="70"/>
      <c r="D15" s="144">
        <f>85+0+71+0+161+0+3+5+54+0+0+1+0+301+0+0+3</f>
        <v>684</v>
      </c>
      <c r="E15" s="100"/>
    </row>
    <row r="16" spans="1:14" s="84" customFormat="1" ht="32.25" customHeight="1" x14ac:dyDescent="0.35">
      <c r="B16" s="71" t="s">
        <v>138</v>
      </c>
      <c r="C16" s="77" t="s">
        <v>176</v>
      </c>
      <c r="D16" s="146">
        <f>((100-(D10*100))*(D13*24))/(D10*100)</f>
        <v>3.298245614035102</v>
      </c>
      <c r="E16" s="100"/>
      <c r="F16" s="100"/>
      <c r="G16" s="100"/>
      <c r="H16" s="100"/>
      <c r="I16" s="100"/>
      <c r="J16" s="100"/>
      <c r="K16" s="100"/>
      <c r="L16" s="100"/>
      <c r="M16" s="100"/>
      <c r="N16" s="100"/>
    </row>
    <row r="17" spans="2:6" s="85" customFormat="1" ht="32.25" customHeight="1" x14ac:dyDescent="0.35">
      <c r="B17" s="72" t="s">
        <v>52</v>
      </c>
      <c r="C17" s="70"/>
      <c r="D17" s="138">
        <f>D10</f>
        <v>0.97754955815619771</v>
      </c>
      <c r="E17" s="131"/>
    </row>
    <row r="18" spans="2:6" s="85" customFormat="1" ht="32.25" customHeight="1" x14ac:dyDescent="0.35">
      <c r="B18" s="72" t="s">
        <v>139</v>
      </c>
      <c r="C18" s="70"/>
      <c r="D18" s="139">
        <f>D13</f>
        <v>5.9839181286549712</v>
      </c>
    </row>
    <row r="19" spans="2:6" s="84" customFormat="1" ht="32.25" customHeight="1" x14ac:dyDescent="0.35">
      <c r="B19" s="71" t="s">
        <v>214</v>
      </c>
      <c r="C19" s="86" t="s">
        <v>177</v>
      </c>
      <c r="D19" s="110">
        <f>D20/D21</f>
        <v>6.0168471720818288E-2</v>
      </c>
    </row>
    <row r="20" spans="2:6" s="85" customFormat="1" ht="32.25" customHeight="1" x14ac:dyDescent="0.35">
      <c r="B20" s="72" t="s">
        <v>142</v>
      </c>
      <c r="C20" s="70"/>
      <c r="D20" s="136">
        <v>50</v>
      </c>
      <c r="E20" s="100"/>
    </row>
    <row r="21" spans="2:6" s="85" customFormat="1" ht="32.25" customHeight="1" x14ac:dyDescent="0.35">
      <c r="B21" s="72" t="s">
        <v>143</v>
      </c>
      <c r="C21" s="70"/>
      <c r="D21" s="136">
        <v>831</v>
      </c>
      <c r="E21" s="100"/>
    </row>
    <row r="22" spans="2:6" s="85" customFormat="1" ht="32.25" customHeight="1" x14ac:dyDescent="0.45">
      <c r="B22" s="71" t="s">
        <v>215</v>
      </c>
      <c r="C22" s="86" t="s">
        <v>122</v>
      </c>
      <c r="D22" s="110">
        <v>1.6199999999999999E-2</v>
      </c>
      <c r="E22" s="132"/>
    </row>
    <row r="23" spans="2:6" s="85" customFormat="1" ht="32.25" customHeight="1" x14ac:dyDescent="0.35">
      <c r="B23" s="72" t="s">
        <v>140</v>
      </c>
      <c r="C23" s="70"/>
      <c r="D23" s="136">
        <v>2</v>
      </c>
      <c r="F23" s="97"/>
    </row>
    <row r="24" spans="2:6" s="85" customFormat="1" ht="32.25" customHeight="1" x14ac:dyDescent="0.35">
      <c r="B24" s="133" t="s">
        <v>141</v>
      </c>
      <c r="C24" s="70"/>
      <c r="D24" s="136">
        <f>3+58+0+36+0+26</f>
        <v>123</v>
      </c>
      <c r="E24" s="100"/>
    </row>
    <row r="25" spans="2:6" s="84" customFormat="1" ht="32.25" customHeight="1" x14ac:dyDescent="0.35">
      <c r="B25" s="71" t="s">
        <v>144</v>
      </c>
      <c r="C25" s="86" t="s">
        <v>178</v>
      </c>
      <c r="D25" s="198" t="s">
        <v>157</v>
      </c>
    </row>
    <row r="26" spans="2:6" s="85" customFormat="1" ht="32.25" customHeight="1" x14ac:dyDescent="0.35">
      <c r="B26" s="72" t="s">
        <v>145</v>
      </c>
      <c r="C26" s="95" t="s">
        <v>152</v>
      </c>
      <c r="D26" s="199"/>
    </row>
    <row r="27" spans="2:6" s="85" customFormat="1" ht="32.25" customHeight="1" x14ac:dyDescent="0.35">
      <c r="B27" s="72" t="s">
        <v>146</v>
      </c>
      <c r="C27" s="95" t="s">
        <v>152</v>
      </c>
      <c r="D27" s="200"/>
    </row>
    <row r="28" spans="2:6" s="85" customFormat="1" ht="32.25" customHeight="1" x14ac:dyDescent="0.35">
      <c r="B28" s="71" t="s">
        <v>197</v>
      </c>
      <c r="C28" s="86" t="s">
        <v>120</v>
      </c>
      <c r="D28" s="110">
        <f>IFERROR((D29/D30),"")</f>
        <v>8.7463556851311956E-3</v>
      </c>
    </row>
    <row r="29" spans="2:6" s="85" customFormat="1" ht="32.25" customHeight="1" x14ac:dyDescent="0.35">
      <c r="B29" s="72" t="s">
        <v>147</v>
      </c>
      <c r="C29" s="77"/>
      <c r="D29" s="76">
        <v>3</v>
      </c>
    </row>
    <row r="30" spans="2:6" s="85" customFormat="1" ht="32.25" customHeight="1" x14ac:dyDescent="0.35">
      <c r="B30" s="72" t="s">
        <v>148</v>
      </c>
      <c r="C30" s="77"/>
      <c r="D30" s="76">
        <v>343</v>
      </c>
      <c r="E30" s="129"/>
    </row>
    <row r="31" spans="2:6" s="85" customFormat="1" ht="32.25" customHeight="1" x14ac:dyDescent="0.35">
      <c r="B31" s="71" t="s">
        <v>179</v>
      </c>
      <c r="C31" s="77" t="s">
        <v>121</v>
      </c>
      <c r="D31" s="110">
        <f>IFERROR((D32/D33),"")</f>
        <v>1</v>
      </c>
    </row>
    <row r="32" spans="2:6" s="85" customFormat="1" ht="32.25" customHeight="1" x14ac:dyDescent="0.35">
      <c r="B32" s="72" t="s">
        <v>149</v>
      </c>
      <c r="C32" s="77"/>
      <c r="D32" s="165">
        <v>102</v>
      </c>
    </row>
    <row r="33" spans="2:5" s="85" customFormat="1" ht="32.25" customHeight="1" x14ac:dyDescent="0.35">
      <c r="B33" s="72" t="s">
        <v>246</v>
      </c>
      <c r="C33" s="77"/>
      <c r="D33" s="167">
        <v>102</v>
      </c>
      <c r="E33" s="100"/>
    </row>
    <row r="34" spans="2:5" s="85" customFormat="1" ht="37.5" customHeight="1" x14ac:dyDescent="0.35">
      <c r="B34" s="141" t="s">
        <v>216</v>
      </c>
      <c r="C34" s="77" t="s">
        <v>185</v>
      </c>
      <c r="D34" s="110">
        <f>IFERROR((D35/D36),"")</f>
        <v>1</v>
      </c>
    </row>
    <row r="35" spans="2:5" s="85" customFormat="1" ht="37.5" customHeight="1" x14ac:dyDescent="0.35">
      <c r="B35" s="72" t="s">
        <v>183</v>
      </c>
      <c r="C35" s="77"/>
      <c r="D35" s="76">
        <v>364</v>
      </c>
    </row>
    <row r="36" spans="2:5" s="85" customFormat="1" ht="37.5" customHeight="1" x14ac:dyDescent="0.35">
      <c r="B36" s="72" t="s">
        <v>184</v>
      </c>
      <c r="C36" s="77"/>
      <c r="D36" s="76">
        <v>364</v>
      </c>
    </row>
    <row r="37" spans="2:5" s="85" customFormat="1" ht="31" x14ac:dyDescent="0.35">
      <c r="B37" s="113" t="s">
        <v>217</v>
      </c>
      <c r="C37" s="77" t="s">
        <v>185</v>
      </c>
      <c r="D37" s="168">
        <f>IFERROR((D38/D39),"")</f>
        <v>1</v>
      </c>
    </row>
    <row r="38" spans="2:5" s="85" customFormat="1" ht="33" customHeight="1" x14ac:dyDescent="0.35">
      <c r="B38" s="142" t="s">
        <v>186</v>
      </c>
      <c r="C38" s="73"/>
      <c r="D38" s="165">
        <v>364</v>
      </c>
    </row>
    <row r="39" spans="2:5" s="85" customFormat="1" ht="33" customHeight="1" x14ac:dyDescent="0.35">
      <c r="B39" s="72" t="s">
        <v>187</v>
      </c>
      <c r="C39" s="73"/>
      <c r="D39" s="165">
        <v>364</v>
      </c>
    </row>
    <row r="40" spans="2:5" s="85" customFormat="1" ht="33" customHeight="1" x14ac:dyDescent="0.35">
      <c r="B40" s="71" t="s">
        <v>218</v>
      </c>
      <c r="C40" s="77" t="s">
        <v>123</v>
      </c>
      <c r="D40" s="110">
        <f>IFERROR((D41/D42),"")</f>
        <v>0.9947019867549669</v>
      </c>
    </row>
    <row r="41" spans="2:5" s="85" customFormat="1" ht="33" customHeight="1" x14ac:dyDescent="0.35">
      <c r="B41" s="72" t="s">
        <v>188</v>
      </c>
      <c r="C41" s="77"/>
      <c r="D41" s="165">
        <v>751</v>
      </c>
    </row>
    <row r="42" spans="2:5" ht="33" customHeight="1" x14ac:dyDescent="0.35">
      <c r="B42" s="72" t="s">
        <v>189</v>
      </c>
      <c r="C42" s="77"/>
      <c r="D42" s="167">
        <v>755</v>
      </c>
    </row>
    <row r="43" spans="2:5" ht="33" customHeight="1" x14ac:dyDescent="0.35">
      <c r="B43" s="71" t="s">
        <v>219</v>
      </c>
      <c r="C43" s="77" t="s">
        <v>190</v>
      </c>
      <c r="D43" s="110">
        <f>IFERROR((D44/D45),"")</f>
        <v>6.0390105210965947E-4</v>
      </c>
    </row>
    <row r="44" spans="2:5" ht="33" customHeight="1" x14ac:dyDescent="0.35">
      <c r="B44" s="72" t="s">
        <v>191</v>
      </c>
      <c r="C44" s="77"/>
      <c r="D44" s="169">
        <v>723.77</v>
      </c>
    </row>
    <row r="45" spans="2:5" ht="33" customHeight="1" x14ac:dyDescent="0.35">
      <c r="B45" s="72" t="s">
        <v>192</v>
      </c>
      <c r="C45" s="77"/>
      <c r="D45" s="169">
        <v>1198491.04</v>
      </c>
    </row>
    <row r="46" spans="2:5" ht="33" customHeight="1" x14ac:dyDescent="0.35">
      <c r="B46" s="141" t="s">
        <v>220</v>
      </c>
      <c r="C46" s="77" t="s">
        <v>174</v>
      </c>
      <c r="D46" s="168">
        <f>IFERROR((D47/D48),"")</f>
        <v>0.99052132701421802</v>
      </c>
    </row>
    <row r="47" spans="2:5" ht="33" customHeight="1" x14ac:dyDescent="0.35">
      <c r="B47" s="72" t="s">
        <v>194</v>
      </c>
      <c r="C47" s="73"/>
      <c r="D47" s="165">
        <v>209</v>
      </c>
    </row>
    <row r="48" spans="2:5" ht="33" customHeight="1" x14ac:dyDescent="0.35">
      <c r="B48" s="72" t="s">
        <v>193</v>
      </c>
      <c r="C48" s="73"/>
      <c r="D48" s="165">
        <v>211</v>
      </c>
    </row>
    <row r="49" spans="2:4" ht="15" customHeight="1" x14ac:dyDescent="0.35">
      <c r="B49" s="115"/>
      <c r="C49" s="93"/>
      <c r="D49" s="116"/>
    </row>
    <row r="50" spans="2:4" ht="26.25" customHeight="1" x14ac:dyDescent="0.35">
      <c r="B50" s="206" t="s">
        <v>247</v>
      </c>
      <c r="C50" s="206"/>
      <c r="D50" s="206"/>
    </row>
    <row r="51" spans="2:4" ht="29.25" customHeight="1" x14ac:dyDescent="0.35">
      <c r="B51" s="78" t="s">
        <v>212</v>
      </c>
      <c r="C51" s="78" t="s">
        <v>131</v>
      </c>
      <c r="D51" s="102" t="s">
        <v>248</v>
      </c>
    </row>
    <row r="52" spans="2:4" ht="36" customHeight="1" x14ac:dyDescent="0.35">
      <c r="B52" s="141" t="s">
        <v>210</v>
      </c>
      <c r="C52" s="86" t="s">
        <v>180</v>
      </c>
      <c r="D52" s="110">
        <f>IFERROR((D53/D54),"")</f>
        <v>0.13475177304964539</v>
      </c>
    </row>
    <row r="53" spans="2:4" ht="25.5" customHeight="1" x14ac:dyDescent="0.35">
      <c r="B53" s="72" t="s">
        <v>195</v>
      </c>
      <c r="C53" s="77"/>
      <c r="D53" s="136">
        <v>38</v>
      </c>
    </row>
    <row r="54" spans="2:4" ht="25.5" customHeight="1" x14ac:dyDescent="0.35">
      <c r="B54" s="72" t="s">
        <v>181</v>
      </c>
      <c r="C54" s="77"/>
      <c r="D54" s="136">
        <v>282</v>
      </c>
    </row>
    <row r="55" spans="2:4" ht="32.25" customHeight="1" x14ac:dyDescent="0.35">
      <c r="B55" s="141" t="s">
        <v>211</v>
      </c>
      <c r="C55" s="86" t="s">
        <v>182</v>
      </c>
      <c r="D55" s="203" t="s">
        <v>241</v>
      </c>
    </row>
    <row r="56" spans="2:4" ht="25.5" customHeight="1" x14ac:dyDescent="0.35">
      <c r="B56" s="72" t="s">
        <v>195</v>
      </c>
      <c r="C56" s="77"/>
      <c r="D56" s="204"/>
    </row>
    <row r="57" spans="2:4" ht="25.5" customHeight="1" x14ac:dyDescent="0.35">
      <c r="B57" s="72" t="s">
        <v>181</v>
      </c>
      <c r="C57" s="77"/>
      <c r="D57" s="205"/>
    </row>
    <row r="58" spans="2:4" ht="25.5" customHeight="1" x14ac:dyDescent="0.35">
      <c r="B58" s="207" t="s">
        <v>249</v>
      </c>
      <c r="C58" s="207"/>
      <c r="D58" s="207"/>
    </row>
    <row r="59" spans="2:4" ht="15.5" x14ac:dyDescent="0.35">
      <c r="B59" s="115"/>
      <c r="C59" s="93"/>
      <c r="D59" s="116"/>
    </row>
    <row r="60" spans="2:4" ht="15" customHeight="1" x14ac:dyDescent="0.35">
      <c r="B60" s="201" t="s">
        <v>244</v>
      </c>
      <c r="C60" s="201"/>
      <c r="D60" s="201"/>
    </row>
    <row r="61" spans="2:4" x14ac:dyDescent="0.35">
      <c r="B61" s="67"/>
      <c r="C61" s="67"/>
      <c r="D61" s="67"/>
    </row>
    <row r="62" spans="2:4" x14ac:dyDescent="0.35">
      <c r="B62" s="67"/>
      <c r="C62" s="67"/>
      <c r="D62" s="67"/>
    </row>
    <row r="63" spans="2:4" ht="25.5" customHeight="1" x14ac:dyDescent="0.35">
      <c r="B63" s="67"/>
      <c r="C63" s="67"/>
      <c r="D63" s="67"/>
    </row>
    <row r="64" spans="2:4" ht="36.75" customHeight="1" x14ac:dyDescent="0.35">
      <c r="B64" s="67"/>
      <c r="C64" s="67"/>
      <c r="D64" s="67"/>
    </row>
    <row r="65" spans="2:4" ht="28.5" customHeight="1" x14ac:dyDescent="0.35">
      <c r="B65" s="202" t="s">
        <v>245</v>
      </c>
      <c r="C65" s="202"/>
      <c r="D65" s="202"/>
    </row>
    <row r="66" spans="2:4" ht="15.5" x14ac:dyDescent="0.35">
      <c r="B66" s="92"/>
      <c r="C66" s="92"/>
      <c r="D66" s="92"/>
    </row>
    <row r="74" spans="2:4" ht="15.5" x14ac:dyDescent="0.35">
      <c r="B74" s="189" t="s">
        <v>158</v>
      </c>
      <c r="C74" s="189"/>
      <c r="D74" s="189"/>
    </row>
    <row r="75" spans="2:4" ht="15.5" x14ac:dyDescent="0.35">
      <c r="B75" s="188" t="s">
        <v>159</v>
      </c>
      <c r="C75" s="188"/>
      <c r="D75" s="188"/>
    </row>
    <row r="76" spans="2:4" ht="15.5" x14ac:dyDescent="0.35">
      <c r="B76" s="188" t="s">
        <v>150</v>
      </c>
      <c r="C76" s="188"/>
      <c r="D76" s="188"/>
    </row>
  </sheetData>
  <mergeCells count="13">
    <mergeCell ref="B76:D76"/>
    <mergeCell ref="B74:D74"/>
    <mergeCell ref="B75:D75"/>
    <mergeCell ref="B2:D2"/>
    <mergeCell ref="D25:D27"/>
    <mergeCell ref="B60:D60"/>
    <mergeCell ref="B65:D65"/>
    <mergeCell ref="D55:D57"/>
    <mergeCell ref="B4:D4"/>
    <mergeCell ref="B5:D5"/>
    <mergeCell ref="B7:D7"/>
    <mergeCell ref="B50:D50"/>
    <mergeCell ref="B58:D58"/>
  </mergeCells>
  <pageMargins left="0.77" right="0.64" top="0.5" bottom="0.55000000000000004" header="0.34" footer="0.44"/>
  <pageSetup paperSize="9" scale="66" firstPageNumber="0" fitToHeight="0" orientation="portrait" useFirstPageNumber="1" horizontalDpi="300" verticalDpi="300" r:id="rId1"/>
  <rowBreaks count="1" manualBreakCount="1">
    <brk id="33" min="1" max="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2:N153"/>
  <sheetViews>
    <sheetView showGridLines="0" workbookViewId="0">
      <selection activeCell="B22" sqref="B22"/>
    </sheetView>
  </sheetViews>
  <sheetFormatPr defaultRowHeight="14.5" x14ac:dyDescent="0.35"/>
  <cols>
    <col min="1" max="1" width="28" customWidth="1"/>
    <col min="2" max="2" width="14.1796875" customWidth="1"/>
    <col min="3" max="3" width="13.81640625" customWidth="1"/>
    <col min="4" max="4" width="15.81640625" customWidth="1"/>
    <col min="5" max="5" width="18.7265625" customWidth="1"/>
    <col min="6" max="6" width="12.81640625" customWidth="1"/>
    <col min="7" max="7" width="15.81640625" customWidth="1"/>
    <col min="8" max="8" width="21.81640625" customWidth="1"/>
    <col min="9" max="9" width="16.1796875" customWidth="1"/>
    <col min="10" max="10" width="20.7265625" customWidth="1"/>
    <col min="11" max="11" width="14.54296875" customWidth="1"/>
    <col min="12" max="12" width="13.453125" customWidth="1"/>
    <col min="13" max="13" width="15.453125" customWidth="1"/>
    <col min="14" max="14" width="12.81640625" customWidth="1"/>
    <col min="15" max="15" width="11.1796875" bestFit="1" customWidth="1"/>
    <col min="16" max="16" width="12.1796875" customWidth="1"/>
    <col min="17" max="17" width="11.453125" customWidth="1"/>
    <col min="18" max="18" width="10.453125" customWidth="1"/>
    <col min="19" max="19" width="10.54296875" customWidth="1"/>
  </cols>
  <sheetData>
    <row r="2" spans="1:3" x14ac:dyDescent="0.35">
      <c r="A2" s="3" t="s">
        <v>46</v>
      </c>
    </row>
    <row r="4" spans="1:3" x14ac:dyDescent="0.35">
      <c r="A4" s="3" t="s">
        <v>11</v>
      </c>
    </row>
    <row r="6" spans="1:3" x14ac:dyDescent="0.35">
      <c r="A6" t="s">
        <v>12</v>
      </c>
    </row>
    <row r="7" spans="1:3" x14ac:dyDescent="0.35">
      <c r="A7" t="s">
        <v>13</v>
      </c>
    </row>
    <row r="9" spans="1:3" x14ac:dyDescent="0.35">
      <c r="A9" t="s">
        <v>14</v>
      </c>
    </row>
    <row r="10" spans="1:3" x14ac:dyDescent="0.35">
      <c r="A10" t="s">
        <v>15</v>
      </c>
    </row>
    <row r="12" spans="1:3" x14ac:dyDescent="0.35">
      <c r="A12" t="s">
        <v>16</v>
      </c>
    </row>
    <row r="15" spans="1:3" x14ac:dyDescent="0.35">
      <c r="A15" s="217" t="s">
        <v>55</v>
      </c>
      <c r="B15" s="217"/>
      <c r="C15" s="217"/>
    </row>
    <row r="16" spans="1:3" x14ac:dyDescent="0.35">
      <c r="A16" s="214" t="s">
        <v>56</v>
      </c>
      <c r="B16" s="215"/>
      <c r="C16" s="216"/>
    </row>
    <row r="17" spans="1:11" x14ac:dyDescent="0.35">
      <c r="A17" s="208" t="s">
        <v>52</v>
      </c>
      <c r="B17" s="209"/>
      <c r="C17" s="19" t="s">
        <v>57</v>
      </c>
    </row>
    <row r="18" spans="1:11" x14ac:dyDescent="0.35">
      <c r="A18" s="210" t="s">
        <v>53</v>
      </c>
      <c r="B18" s="211"/>
      <c r="C18" s="20" t="s">
        <v>58</v>
      </c>
    </row>
    <row r="19" spans="1:11" x14ac:dyDescent="0.35">
      <c r="A19" s="212" t="s">
        <v>54</v>
      </c>
      <c r="B19" s="213"/>
      <c r="C19" s="21" t="s">
        <v>59</v>
      </c>
    </row>
    <row r="25" spans="1:11" x14ac:dyDescent="0.35">
      <c r="A25" s="3" t="s">
        <v>36</v>
      </c>
      <c r="B25" s="1" t="s">
        <v>0</v>
      </c>
    </row>
    <row r="26" spans="1:11" x14ac:dyDescent="0.35">
      <c r="A26" s="3"/>
      <c r="B26" s="1"/>
    </row>
    <row r="27" spans="1:11" x14ac:dyDescent="0.35">
      <c r="A27" t="s">
        <v>19</v>
      </c>
      <c r="B27" s="1"/>
    </row>
    <row r="28" spans="1:11" x14ac:dyDescent="0.35">
      <c r="A28" s="1" t="s">
        <v>20</v>
      </c>
    </row>
    <row r="29" spans="1:11" x14ac:dyDescent="0.35">
      <c r="A29" s="1" t="s">
        <v>21</v>
      </c>
    </row>
    <row r="30" spans="1:11" x14ac:dyDescent="0.35">
      <c r="A30" s="1"/>
    </row>
    <row r="31" spans="1:11" ht="15" thickBot="1" x14ac:dyDescent="0.4">
      <c r="A31" s="1"/>
      <c r="C31" s="230" t="s">
        <v>47</v>
      </c>
      <c r="D31" s="230"/>
      <c r="E31" s="230"/>
      <c r="F31" s="231" t="s">
        <v>48</v>
      </c>
      <c r="G31" s="231"/>
      <c r="H31" s="231"/>
      <c r="I31" s="232" t="s">
        <v>73</v>
      </c>
      <c r="J31" s="232"/>
      <c r="K31" s="232"/>
    </row>
    <row r="32" spans="1:11" ht="48" customHeight="1" x14ac:dyDescent="0.35">
      <c r="A32" s="12" t="s">
        <v>18</v>
      </c>
      <c r="B32" s="13" t="s">
        <v>7</v>
      </c>
      <c r="C32" s="35" t="s">
        <v>69</v>
      </c>
      <c r="D32" s="36" t="s">
        <v>71</v>
      </c>
      <c r="E32" s="37" t="s">
        <v>70</v>
      </c>
      <c r="F32" s="35" t="s">
        <v>69</v>
      </c>
      <c r="G32" s="36" t="s">
        <v>72</v>
      </c>
      <c r="H32" s="37" t="s">
        <v>70</v>
      </c>
      <c r="I32" s="38" t="s">
        <v>4</v>
      </c>
      <c r="J32" s="38" t="s">
        <v>5</v>
      </c>
      <c r="K32" s="38" t="s">
        <v>6</v>
      </c>
    </row>
    <row r="33" spans="1:12" x14ac:dyDescent="0.35">
      <c r="A33" s="10">
        <v>44197</v>
      </c>
      <c r="B33" s="5">
        <v>31</v>
      </c>
      <c r="C33" s="24"/>
      <c r="D33" s="27">
        <f t="shared" ref="D33:D39" si="0">80*B33</f>
        <v>2480</v>
      </c>
      <c r="E33" s="24"/>
      <c r="F33" s="22"/>
      <c r="G33" s="7">
        <f t="shared" ref="G33:G41" si="1">100*B33</f>
        <v>3100</v>
      </c>
      <c r="H33" s="8"/>
      <c r="I33" s="39">
        <v>3285</v>
      </c>
      <c r="J33" s="34">
        <f>180*31</f>
        <v>5580</v>
      </c>
      <c r="K33" s="42">
        <f>(I33/J33)</f>
        <v>0.58870967741935487</v>
      </c>
      <c r="L33" s="15">
        <f>D33+G33-J33</f>
        <v>0</v>
      </c>
    </row>
    <row r="34" spans="1:12" x14ac:dyDescent="0.35">
      <c r="A34" s="10">
        <v>44228</v>
      </c>
      <c r="B34" s="5">
        <v>28</v>
      </c>
      <c r="C34" s="22"/>
      <c r="D34" s="27">
        <f t="shared" si="0"/>
        <v>2240</v>
      </c>
      <c r="E34" s="22"/>
      <c r="F34" s="22"/>
      <c r="G34" s="7">
        <f t="shared" si="1"/>
        <v>2800</v>
      </c>
      <c r="H34" s="8"/>
      <c r="I34" s="40">
        <v>4463</v>
      </c>
      <c r="J34" s="33">
        <f t="shared" ref="J34:J39" si="2">180*B34</f>
        <v>5040</v>
      </c>
      <c r="K34" s="43">
        <f t="shared" ref="K34:K41" si="3">(I34/J34)</f>
        <v>0.88551587301587298</v>
      </c>
      <c r="L34" s="15">
        <f t="shared" ref="L34:L40" si="4">D34+G34-J34</f>
        <v>0</v>
      </c>
    </row>
    <row r="35" spans="1:12" x14ac:dyDescent="0.35">
      <c r="A35" s="10">
        <v>44256</v>
      </c>
      <c r="B35" s="5">
        <v>31</v>
      </c>
      <c r="C35" s="22"/>
      <c r="D35" s="27">
        <f t="shared" si="0"/>
        <v>2480</v>
      </c>
      <c r="E35" s="22"/>
      <c r="F35" s="22"/>
      <c r="G35" s="7">
        <f t="shared" si="1"/>
        <v>3100</v>
      </c>
      <c r="H35" s="8"/>
      <c r="I35" s="40">
        <v>5246</v>
      </c>
      <c r="J35" s="33">
        <f t="shared" si="2"/>
        <v>5580</v>
      </c>
      <c r="K35" s="43">
        <f t="shared" si="3"/>
        <v>0.94014336917562724</v>
      </c>
      <c r="L35" s="15">
        <f t="shared" si="4"/>
        <v>0</v>
      </c>
    </row>
    <row r="36" spans="1:12" x14ac:dyDescent="0.35">
      <c r="A36" s="10">
        <v>44287</v>
      </c>
      <c r="B36" s="5">
        <v>30</v>
      </c>
      <c r="C36" s="27">
        <v>2039</v>
      </c>
      <c r="D36" s="27">
        <f t="shared" si="0"/>
        <v>2400</v>
      </c>
      <c r="E36" s="29">
        <f t="shared" ref="E36:E41" si="5">(C36/D36)</f>
        <v>0.84958333333333336</v>
      </c>
      <c r="F36" s="27">
        <v>2741</v>
      </c>
      <c r="G36" s="7">
        <f t="shared" si="1"/>
        <v>3000</v>
      </c>
      <c r="H36" s="30">
        <f t="shared" ref="H36:H41" si="6">(F36/G36)</f>
        <v>0.91366666666666663</v>
      </c>
      <c r="I36" s="40">
        <v>4780</v>
      </c>
      <c r="J36" s="33">
        <f t="shared" si="2"/>
        <v>5400</v>
      </c>
      <c r="K36" s="43">
        <f>(I36/J36)</f>
        <v>0.88518518518518519</v>
      </c>
      <c r="L36" s="15">
        <f t="shared" si="4"/>
        <v>0</v>
      </c>
    </row>
    <row r="37" spans="1:12" x14ac:dyDescent="0.35">
      <c r="A37" s="10">
        <v>44317</v>
      </c>
      <c r="B37" s="5">
        <v>31</v>
      </c>
      <c r="C37" s="27">
        <v>2156</v>
      </c>
      <c r="D37" s="27">
        <f t="shared" si="0"/>
        <v>2480</v>
      </c>
      <c r="E37" s="29">
        <f t="shared" si="5"/>
        <v>0.86935483870967745</v>
      </c>
      <c r="F37" s="27">
        <v>2695</v>
      </c>
      <c r="G37" s="7">
        <f t="shared" si="1"/>
        <v>3100</v>
      </c>
      <c r="H37" s="30">
        <f t="shared" si="6"/>
        <v>0.86935483870967745</v>
      </c>
      <c r="I37" s="40">
        <v>4851</v>
      </c>
      <c r="J37" s="33">
        <f t="shared" si="2"/>
        <v>5580</v>
      </c>
      <c r="K37" s="43">
        <f t="shared" si="3"/>
        <v>0.86935483870967745</v>
      </c>
      <c r="L37" s="15">
        <f t="shared" si="4"/>
        <v>0</v>
      </c>
    </row>
    <row r="38" spans="1:12" x14ac:dyDescent="0.35">
      <c r="A38" s="10">
        <v>44348</v>
      </c>
      <c r="B38" s="5">
        <v>30</v>
      </c>
      <c r="C38" s="27">
        <v>2113</v>
      </c>
      <c r="D38" s="27">
        <f t="shared" si="0"/>
        <v>2400</v>
      </c>
      <c r="E38" s="29">
        <f t="shared" si="5"/>
        <v>0.88041666666666663</v>
      </c>
      <c r="F38" s="27">
        <v>2694</v>
      </c>
      <c r="G38" s="7">
        <f t="shared" si="1"/>
        <v>3000</v>
      </c>
      <c r="H38" s="30">
        <f t="shared" si="6"/>
        <v>0.89800000000000002</v>
      </c>
      <c r="I38" s="40">
        <v>4807</v>
      </c>
      <c r="J38" s="33">
        <f t="shared" si="2"/>
        <v>5400</v>
      </c>
      <c r="K38" s="43">
        <f t="shared" si="3"/>
        <v>0.89018518518518519</v>
      </c>
      <c r="L38" s="15">
        <f t="shared" si="4"/>
        <v>0</v>
      </c>
    </row>
    <row r="39" spans="1:12" x14ac:dyDescent="0.35">
      <c r="A39" s="10">
        <v>44378</v>
      </c>
      <c r="B39" s="5">
        <v>31</v>
      </c>
      <c r="C39" s="27">
        <v>2177</v>
      </c>
      <c r="D39" s="27">
        <f t="shared" si="0"/>
        <v>2480</v>
      </c>
      <c r="E39" s="29">
        <f t="shared" si="5"/>
        <v>0.87782258064516128</v>
      </c>
      <c r="F39" s="27">
        <v>2820</v>
      </c>
      <c r="G39" s="7">
        <f t="shared" si="1"/>
        <v>3100</v>
      </c>
      <c r="H39" s="30">
        <f t="shared" si="6"/>
        <v>0.9096774193548387</v>
      </c>
      <c r="I39" s="41">
        <v>4997</v>
      </c>
      <c r="J39" s="33">
        <f t="shared" si="2"/>
        <v>5580</v>
      </c>
      <c r="K39" s="43">
        <f t="shared" si="3"/>
        <v>0.8955197132616487</v>
      </c>
      <c r="L39" s="15">
        <f t="shared" si="4"/>
        <v>0</v>
      </c>
    </row>
    <row r="40" spans="1:12" x14ac:dyDescent="0.35">
      <c r="A40" s="10">
        <v>44409</v>
      </c>
      <c r="B40" s="5">
        <v>31</v>
      </c>
      <c r="C40" s="27">
        <v>1876</v>
      </c>
      <c r="D40" s="27">
        <f>78*B40</f>
        <v>2418</v>
      </c>
      <c r="E40" s="29">
        <f t="shared" si="5"/>
        <v>0.77584780810587262</v>
      </c>
      <c r="F40" s="27">
        <v>2603</v>
      </c>
      <c r="G40" s="7">
        <f t="shared" si="1"/>
        <v>3100</v>
      </c>
      <c r="H40" s="30">
        <f t="shared" si="6"/>
        <v>0.83967741935483875</v>
      </c>
      <c r="I40" s="40">
        <v>4479</v>
      </c>
      <c r="J40" s="33">
        <f>178*B40</f>
        <v>5518</v>
      </c>
      <c r="K40" s="43">
        <f>(I40/J40)</f>
        <v>0.81170714026821311</v>
      </c>
      <c r="L40" s="15">
        <f t="shared" si="4"/>
        <v>0</v>
      </c>
    </row>
    <row r="41" spans="1:12" x14ac:dyDescent="0.35">
      <c r="A41" s="10">
        <v>44440</v>
      </c>
      <c r="B41" s="5">
        <v>30</v>
      </c>
      <c r="C41" s="27">
        <v>1075</v>
      </c>
      <c r="D41" s="27">
        <f>78*B41</f>
        <v>2340</v>
      </c>
      <c r="E41" s="29">
        <f t="shared" si="5"/>
        <v>0.45940170940170938</v>
      </c>
      <c r="F41" s="27">
        <v>1318</v>
      </c>
      <c r="G41" s="7">
        <f t="shared" si="1"/>
        <v>3000</v>
      </c>
      <c r="H41" s="30">
        <f t="shared" si="6"/>
        <v>0.43933333333333335</v>
      </c>
      <c r="I41" s="40">
        <v>2393</v>
      </c>
      <c r="J41" s="33">
        <f>178*B41</f>
        <v>5340</v>
      </c>
      <c r="K41" s="43">
        <f t="shared" si="3"/>
        <v>0.44812734082397004</v>
      </c>
      <c r="L41" s="15">
        <f>D41+G41-J41</f>
        <v>0</v>
      </c>
    </row>
    <row r="42" spans="1:12" x14ac:dyDescent="0.35">
      <c r="A42" s="10">
        <v>44470</v>
      </c>
      <c r="B42" s="5">
        <v>31</v>
      </c>
      <c r="C42" s="22"/>
      <c r="D42" s="22"/>
      <c r="E42" s="22"/>
      <c r="F42" s="22"/>
      <c r="G42" s="44"/>
      <c r="H42" s="8"/>
      <c r="I42" s="22"/>
      <c r="K42" s="22"/>
    </row>
    <row r="43" spans="1:12" x14ac:dyDescent="0.35">
      <c r="A43" s="10">
        <v>44501</v>
      </c>
      <c r="B43" s="5">
        <v>30</v>
      </c>
      <c r="C43" s="22"/>
      <c r="D43" s="22"/>
      <c r="E43" s="22"/>
      <c r="F43" s="22"/>
      <c r="G43" s="44"/>
      <c r="H43" s="8"/>
      <c r="I43" s="22"/>
      <c r="K43" s="22"/>
    </row>
    <row r="44" spans="1:12" x14ac:dyDescent="0.35">
      <c r="A44" s="10">
        <v>44531</v>
      </c>
      <c r="B44" s="5">
        <v>31</v>
      </c>
      <c r="C44" s="22"/>
      <c r="D44" s="22"/>
      <c r="E44" s="22"/>
      <c r="F44" s="22"/>
      <c r="G44" s="44"/>
      <c r="H44" s="8"/>
      <c r="I44" s="22"/>
      <c r="K44" s="22"/>
    </row>
    <row r="45" spans="1:12" ht="15" thickBot="1" x14ac:dyDescent="0.4">
      <c r="A45" s="6"/>
      <c r="B45" s="11"/>
      <c r="C45" s="25">
        <f>SUM(C36:C41)</f>
        <v>11436</v>
      </c>
      <c r="D45" s="26">
        <f>SUM(D36:D41)</f>
        <v>14518</v>
      </c>
      <c r="E45" s="28">
        <f>C45/D45</f>
        <v>0.78771180603388902</v>
      </c>
      <c r="F45" s="25">
        <f>SUM(F36:F41)</f>
        <v>14871</v>
      </c>
      <c r="G45" s="26">
        <f>SUM(G36:G41)</f>
        <v>18300</v>
      </c>
      <c r="H45" s="31">
        <f>F45/G45</f>
        <v>0.81262295081967217</v>
      </c>
      <c r="I45" s="23"/>
      <c r="J45" s="9"/>
      <c r="K45" s="23"/>
    </row>
    <row r="49" spans="1:14" x14ac:dyDescent="0.35">
      <c r="A49" s="17" t="s">
        <v>60</v>
      </c>
      <c r="B49" s="18" t="s">
        <v>74</v>
      </c>
      <c r="C49" s="18" t="s">
        <v>75</v>
      </c>
      <c r="D49" s="18" t="s">
        <v>76</v>
      </c>
      <c r="E49" s="18" t="s">
        <v>77</v>
      </c>
      <c r="F49" s="18" t="s">
        <v>78</v>
      </c>
      <c r="G49" s="18" t="s">
        <v>79</v>
      </c>
      <c r="H49" s="18" t="s">
        <v>61</v>
      </c>
      <c r="I49" s="18" t="s">
        <v>62</v>
      </c>
      <c r="J49" s="18" t="s">
        <v>63</v>
      </c>
      <c r="K49" s="18" t="s">
        <v>65</v>
      </c>
      <c r="L49" s="18" t="s">
        <v>66</v>
      </c>
      <c r="M49" s="18" t="s">
        <v>67</v>
      </c>
      <c r="N49" s="18" t="s">
        <v>49</v>
      </c>
    </row>
    <row r="50" spans="1:14" x14ac:dyDescent="0.35">
      <c r="A50" s="3" t="s">
        <v>47</v>
      </c>
      <c r="B50">
        <f>E33</f>
        <v>0</v>
      </c>
      <c r="C50">
        <f>E34</f>
        <v>0</v>
      </c>
      <c r="D50">
        <f>E35</f>
        <v>0</v>
      </c>
      <c r="E50" s="45">
        <f>E36</f>
        <v>0.84958333333333336</v>
      </c>
      <c r="F50" s="45">
        <f>E37</f>
        <v>0.86935483870967745</v>
      </c>
      <c r="G50" s="45">
        <f>E38</f>
        <v>0.88041666666666663</v>
      </c>
      <c r="H50" s="45">
        <f>E39</f>
        <v>0.87782258064516128</v>
      </c>
      <c r="I50" s="45">
        <f>E40</f>
        <v>0.77584780810587262</v>
      </c>
      <c r="J50" s="45">
        <f>E41</f>
        <v>0.45940170940170938</v>
      </c>
      <c r="K50">
        <f>E42</f>
        <v>0</v>
      </c>
      <c r="L50">
        <f>E43</f>
        <v>0</v>
      </c>
      <c r="M50">
        <f>E44</f>
        <v>0</v>
      </c>
      <c r="N50" s="45">
        <f>SUM(C33:C44)/SUM(D33:D44)</f>
        <v>0.52656782392485491</v>
      </c>
    </row>
    <row r="51" spans="1:14" x14ac:dyDescent="0.35">
      <c r="A51" s="3" t="s">
        <v>48</v>
      </c>
      <c r="B51">
        <f>H33</f>
        <v>0</v>
      </c>
      <c r="C51">
        <f>H34</f>
        <v>0</v>
      </c>
      <c r="D51">
        <f>H35</f>
        <v>0</v>
      </c>
      <c r="E51" s="45">
        <f>H36</f>
        <v>0.91366666666666663</v>
      </c>
      <c r="F51" s="45">
        <f>H37</f>
        <v>0.86935483870967745</v>
      </c>
      <c r="G51" s="45">
        <f>H38</f>
        <v>0.89800000000000002</v>
      </c>
      <c r="H51" s="45">
        <f>H39</f>
        <v>0.9096774193548387</v>
      </c>
      <c r="I51" s="45">
        <f>H40</f>
        <v>0.83967741935483875</v>
      </c>
      <c r="J51" s="45">
        <f>H41</f>
        <v>0.43933333333333335</v>
      </c>
      <c r="K51">
        <f>H42</f>
        <v>0</v>
      </c>
      <c r="L51">
        <f>H43</f>
        <v>0</v>
      </c>
      <c r="M51">
        <f>H44</f>
        <v>0</v>
      </c>
      <c r="N51" s="45">
        <f>SUM(F33:F44)/SUM(G33:G44)</f>
        <v>0.54472527472527477</v>
      </c>
    </row>
    <row r="52" spans="1:14" x14ac:dyDescent="0.35">
      <c r="A52" s="3" t="s">
        <v>68</v>
      </c>
      <c r="B52" s="46">
        <f>K33</f>
        <v>0.58870967741935487</v>
      </c>
      <c r="C52" s="46">
        <f>K34</f>
        <v>0.88551587301587298</v>
      </c>
      <c r="D52" s="46">
        <f>K35</f>
        <v>0.94014336917562724</v>
      </c>
      <c r="E52" s="46">
        <f>K36</f>
        <v>0.88518518518518519</v>
      </c>
      <c r="F52" s="46">
        <f>K37</f>
        <v>0.86935483870967745</v>
      </c>
      <c r="G52" s="46">
        <f>K38</f>
        <v>0.89018518518518519</v>
      </c>
      <c r="H52" s="46">
        <f>K39</f>
        <v>0.8955197132616487</v>
      </c>
      <c r="I52" s="46">
        <f>K40</f>
        <v>0.81170714026821311</v>
      </c>
      <c r="J52" s="46">
        <f>K41</f>
        <v>0.44812734082397004</v>
      </c>
      <c r="K52">
        <f>K42</f>
        <v>0</v>
      </c>
      <c r="L52">
        <f>K43</f>
        <v>0</v>
      </c>
      <c r="M52">
        <f>K44</f>
        <v>0</v>
      </c>
      <c r="N52" s="45">
        <f>SUM(I33:I45)/SUM(J33:J45)</f>
        <v>0.80176669794769273</v>
      </c>
    </row>
    <row r="53" spans="1:14" x14ac:dyDescent="0.35">
      <c r="A53" s="2" t="s">
        <v>50</v>
      </c>
    </row>
    <row r="54" spans="1:14" x14ac:dyDescent="0.35">
      <c r="A54" s="3"/>
    </row>
    <row r="55" spans="1:14" x14ac:dyDescent="0.35">
      <c r="A55" s="3"/>
    </row>
    <row r="56" spans="1:14" x14ac:dyDescent="0.35">
      <c r="B56" s="227" t="s">
        <v>81</v>
      </c>
      <c r="C56" s="228"/>
      <c r="D56" s="228"/>
      <c r="E56" s="229"/>
      <c r="I56" s="218" t="s">
        <v>82</v>
      </c>
      <c r="J56" s="219"/>
      <c r="K56" s="219"/>
      <c r="L56" s="220"/>
    </row>
    <row r="57" spans="1:14" ht="29" x14ac:dyDescent="0.35">
      <c r="A57" s="54" t="s">
        <v>60</v>
      </c>
      <c r="B57" s="18" t="s">
        <v>74</v>
      </c>
      <c r="C57" s="18" t="s">
        <v>75</v>
      </c>
      <c r="D57" s="18" t="s">
        <v>76</v>
      </c>
      <c r="E57" s="18" t="s">
        <v>64</v>
      </c>
      <c r="H57" s="54" t="s">
        <v>60</v>
      </c>
      <c r="I57" s="18" t="s">
        <v>61</v>
      </c>
      <c r="J57" s="18" t="s">
        <v>62</v>
      </c>
      <c r="K57" s="18" t="s">
        <v>63</v>
      </c>
      <c r="L57" s="18" t="s">
        <v>64</v>
      </c>
    </row>
    <row r="58" spans="1:14" x14ac:dyDescent="0.35">
      <c r="A58" s="55" t="s">
        <v>47</v>
      </c>
      <c r="B58" s="47">
        <f t="shared" ref="B58:D60" si="7">B50</f>
        <v>0</v>
      </c>
      <c r="C58" s="47">
        <f t="shared" si="7"/>
        <v>0</v>
      </c>
      <c r="D58" s="47">
        <f t="shared" si="7"/>
        <v>0</v>
      </c>
      <c r="E58" s="16">
        <f>IFERROR(SUM(C33:C35)/SUM(D33:D35),"")</f>
        <v>0</v>
      </c>
      <c r="H58" s="55" t="s">
        <v>47</v>
      </c>
      <c r="I58" s="47">
        <f t="shared" ref="I58:K60" si="8">H50</f>
        <v>0.87782258064516128</v>
      </c>
      <c r="J58" s="47">
        <f t="shared" si="8"/>
        <v>0.77584780810587262</v>
      </c>
      <c r="K58" s="47">
        <f t="shared" si="8"/>
        <v>0.45940170940170938</v>
      </c>
      <c r="L58" s="52">
        <f>IFERROR(SUM(C39:C41)/SUM(D39:D41),"")</f>
        <v>0.70848300635534678</v>
      </c>
    </row>
    <row r="59" spans="1:14" x14ac:dyDescent="0.35">
      <c r="A59" s="56" t="s">
        <v>48</v>
      </c>
      <c r="B59">
        <f t="shared" si="7"/>
        <v>0</v>
      </c>
      <c r="C59">
        <f t="shared" si="7"/>
        <v>0</v>
      </c>
      <c r="D59">
        <f t="shared" si="7"/>
        <v>0</v>
      </c>
      <c r="E59" s="32">
        <f>IFERROR(SUM(F33:F35)/SUM(G33:G35),"")</f>
        <v>0</v>
      </c>
      <c r="H59" s="56" t="s">
        <v>48</v>
      </c>
      <c r="I59" s="47">
        <f t="shared" si="8"/>
        <v>0.9096774193548387</v>
      </c>
      <c r="J59" s="47">
        <f t="shared" si="8"/>
        <v>0.83967741935483875</v>
      </c>
      <c r="K59" s="47">
        <f t="shared" si="8"/>
        <v>0.43933333333333335</v>
      </c>
      <c r="L59" s="53">
        <f>IFERROR(SUM(F39:F41)/SUM(G39:G41),"")</f>
        <v>0.73271739130434788</v>
      </c>
    </row>
    <row r="60" spans="1:14" x14ac:dyDescent="0.35">
      <c r="A60" s="57" t="s">
        <v>68</v>
      </c>
      <c r="B60" s="46">
        <f t="shared" si="7"/>
        <v>0.58870967741935487</v>
      </c>
      <c r="C60" s="46">
        <f t="shared" si="7"/>
        <v>0.88551587301587298</v>
      </c>
      <c r="D60" s="46">
        <f t="shared" si="7"/>
        <v>0.94014336917562724</v>
      </c>
      <c r="E60" s="46">
        <f>IFERROR(SUM(I33:I35)/SUM(J33:J35),"")</f>
        <v>0.80209876543209879</v>
      </c>
      <c r="H60" s="57" t="s">
        <v>68</v>
      </c>
      <c r="I60" s="46">
        <f t="shared" si="8"/>
        <v>0.8955197132616487</v>
      </c>
      <c r="J60" s="46">
        <f t="shared" si="8"/>
        <v>0.81170714026821311</v>
      </c>
      <c r="K60" s="46">
        <f t="shared" si="8"/>
        <v>0.44812734082397004</v>
      </c>
      <c r="L60" s="50">
        <f>IFERROR(SUM(I39:I41)/SUM(J39:J41),"")</f>
        <v>0.72204647767368291</v>
      </c>
    </row>
    <row r="63" spans="1:14" x14ac:dyDescent="0.35">
      <c r="B63" s="224" t="s">
        <v>80</v>
      </c>
      <c r="C63" s="225"/>
      <c r="D63" s="225"/>
      <c r="E63" s="226"/>
      <c r="I63" s="221" t="s">
        <v>83</v>
      </c>
      <c r="J63" s="222"/>
      <c r="K63" s="222"/>
      <c r="L63" s="223"/>
    </row>
    <row r="64" spans="1:14" ht="29" x14ac:dyDescent="0.35">
      <c r="A64" s="54" t="s">
        <v>60</v>
      </c>
      <c r="B64" s="18" t="s">
        <v>77</v>
      </c>
      <c r="C64" s="18" t="s">
        <v>78</v>
      </c>
      <c r="D64" s="18" t="s">
        <v>79</v>
      </c>
      <c r="E64" s="18" t="s">
        <v>64</v>
      </c>
      <c r="H64" s="54" t="s">
        <v>60</v>
      </c>
      <c r="I64" s="48" t="s">
        <v>65</v>
      </c>
      <c r="J64" s="49" t="s">
        <v>66</v>
      </c>
      <c r="K64" s="18" t="s">
        <v>67</v>
      </c>
      <c r="L64" s="51" t="s">
        <v>64</v>
      </c>
    </row>
    <row r="65" spans="1:12" x14ac:dyDescent="0.35">
      <c r="A65" s="55" t="s">
        <v>47</v>
      </c>
      <c r="B65" s="47">
        <f t="shared" ref="B65:D67" si="9">E50</f>
        <v>0.84958333333333336</v>
      </c>
      <c r="C65" s="47">
        <f t="shared" si="9"/>
        <v>0.86935483870967745</v>
      </c>
      <c r="D65" s="47">
        <f t="shared" si="9"/>
        <v>0.88041666666666663</v>
      </c>
      <c r="E65" s="16">
        <f>IFERROR(SUM(C36:C38)/SUM(D36:D38),"")</f>
        <v>0.86648351648351651</v>
      </c>
      <c r="H65" s="55" t="s">
        <v>47</v>
      </c>
      <c r="I65" s="58">
        <f t="shared" ref="I65:K67" si="10">K50</f>
        <v>0</v>
      </c>
      <c r="J65" s="59">
        <f t="shared" si="10"/>
        <v>0</v>
      </c>
      <c r="K65" s="60">
        <f t="shared" si="10"/>
        <v>0</v>
      </c>
      <c r="L65" s="52" t="str">
        <f>IFERROR(SUM(C42:C44)/SUM(D42:D44),"")</f>
        <v/>
      </c>
    </row>
    <row r="66" spans="1:12" x14ac:dyDescent="0.35">
      <c r="A66" s="56" t="s">
        <v>48</v>
      </c>
      <c r="B66" s="47">
        <f t="shared" si="9"/>
        <v>0.91366666666666663</v>
      </c>
      <c r="C66" s="47">
        <f t="shared" si="9"/>
        <v>0.86935483870967745</v>
      </c>
      <c r="D66" s="47">
        <f t="shared" si="9"/>
        <v>0.89800000000000002</v>
      </c>
      <c r="E66" s="32">
        <f>IFERROR(SUM(F36:F38)/SUM(G36:G38),"")</f>
        <v>0.89340659340659345</v>
      </c>
      <c r="H66" s="56" t="s">
        <v>48</v>
      </c>
      <c r="I66" s="61">
        <f t="shared" si="10"/>
        <v>0</v>
      </c>
      <c r="J66" s="62">
        <f t="shared" si="10"/>
        <v>0</v>
      </c>
      <c r="K66" s="63">
        <f t="shared" si="10"/>
        <v>0</v>
      </c>
      <c r="L66" s="53" t="str">
        <f>IFERROR(SUM(F42:F44)/SUM(G42:G44),"")</f>
        <v/>
      </c>
    </row>
    <row r="67" spans="1:12" x14ac:dyDescent="0.35">
      <c r="A67" s="57" t="s">
        <v>68</v>
      </c>
      <c r="B67" s="46">
        <f t="shared" si="9"/>
        <v>0.88518518518518519</v>
      </c>
      <c r="C67" s="46">
        <f t="shared" si="9"/>
        <v>0.86935483870967745</v>
      </c>
      <c r="D67" s="46">
        <f t="shared" si="9"/>
        <v>0.89018518518518519</v>
      </c>
      <c r="E67" s="16">
        <f>IFERROR(SUM(I36:I38)/SUM(J36:J38),"")</f>
        <v>0.88144078144078142</v>
      </c>
      <c r="H67" s="57" t="s">
        <v>68</v>
      </c>
      <c r="I67" s="64">
        <f t="shared" si="10"/>
        <v>0</v>
      </c>
      <c r="J67" s="65">
        <f t="shared" si="10"/>
        <v>0</v>
      </c>
      <c r="K67" s="66">
        <f t="shared" si="10"/>
        <v>0</v>
      </c>
      <c r="L67" s="50" t="str">
        <f>IFERROR(SUM(I42:I44)/SUM(J42:J44),"")</f>
        <v/>
      </c>
    </row>
    <row r="72" spans="1:12" x14ac:dyDescent="0.35">
      <c r="A72" s="3" t="s">
        <v>22</v>
      </c>
    </row>
    <row r="74" spans="1:12" x14ac:dyDescent="0.35">
      <c r="A74" t="s">
        <v>23</v>
      </c>
    </row>
    <row r="75" spans="1:12" x14ac:dyDescent="0.35">
      <c r="A75" t="s">
        <v>8</v>
      </c>
    </row>
    <row r="77" spans="1:12" x14ac:dyDescent="0.35">
      <c r="A77" t="s">
        <v>9</v>
      </c>
    </row>
    <row r="78" spans="1:12" x14ac:dyDescent="0.35">
      <c r="A78" t="s">
        <v>10</v>
      </c>
    </row>
    <row r="84" spans="1:3" x14ac:dyDescent="0.35">
      <c r="A84" s="3" t="s">
        <v>37</v>
      </c>
      <c r="C84" t="s">
        <v>24</v>
      </c>
    </row>
    <row r="85" spans="1:3" x14ac:dyDescent="0.35">
      <c r="A85" s="3"/>
    </row>
    <row r="86" spans="1:3" x14ac:dyDescent="0.35">
      <c r="A86" t="s">
        <v>25</v>
      </c>
    </row>
    <row r="87" spans="1:3" x14ac:dyDescent="0.35">
      <c r="A87" t="s">
        <v>26</v>
      </c>
    </row>
    <row r="88" spans="1:3" x14ac:dyDescent="0.35">
      <c r="A88" t="s">
        <v>27</v>
      </c>
    </row>
    <row r="89" spans="1:3" x14ac:dyDescent="0.35">
      <c r="A89" t="s">
        <v>28</v>
      </c>
    </row>
    <row r="105" spans="1:1" x14ac:dyDescent="0.35">
      <c r="A105" s="3" t="s">
        <v>22</v>
      </c>
    </row>
    <row r="106" spans="1:1" x14ac:dyDescent="0.35">
      <c r="A106" t="s">
        <v>29</v>
      </c>
    </row>
    <row r="107" spans="1:1" x14ac:dyDescent="0.35">
      <c r="A107" t="s">
        <v>30</v>
      </c>
    </row>
    <row r="109" spans="1:1" x14ac:dyDescent="0.35">
      <c r="A109" t="s">
        <v>84</v>
      </c>
    </row>
    <row r="110" spans="1:1" x14ac:dyDescent="0.35">
      <c r="A110" t="s">
        <v>85</v>
      </c>
    </row>
    <row r="112" spans="1:1" x14ac:dyDescent="0.35">
      <c r="A112" t="s">
        <v>86</v>
      </c>
    </row>
    <row r="113" spans="1:1" x14ac:dyDescent="0.35">
      <c r="A113" t="s">
        <v>87</v>
      </c>
    </row>
    <row r="115" spans="1:1" x14ac:dyDescent="0.35">
      <c r="A115" s="2" t="s">
        <v>31</v>
      </c>
    </row>
    <row r="117" spans="1:1" x14ac:dyDescent="0.35">
      <c r="A117" t="s">
        <v>32</v>
      </c>
    </row>
    <row r="119" spans="1:1" x14ac:dyDescent="0.35">
      <c r="A119" s="2" t="s">
        <v>88</v>
      </c>
    </row>
    <row r="121" spans="1:1" x14ac:dyDescent="0.35">
      <c r="A121" t="s">
        <v>33</v>
      </c>
    </row>
    <row r="122" spans="1:1" x14ac:dyDescent="0.35">
      <c r="A122" t="s">
        <v>34</v>
      </c>
    </row>
    <row r="124" spans="1:1" x14ac:dyDescent="0.35">
      <c r="A124" t="s">
        <v>35</v>
      </c>
    </row>
    <row r="130" spans="1:6" x14ac:dyDescent="0.35">
      <c r="A130" s="3" t="s">
        <v>38</v>
      </c>
      <c r="F130" t="s">
        <v>42</v>
      </c>
    </row>
    <row r="132" spans="1:6" x14ac:dyDescent="0.35">
      <c r="A132" t="s">
        <v>39</v>
      </c>
    </row>
    <row r="133" spans="1:6" x14ac:dyDescent="0.35">
      <c r="A133" t="s">
        <v>40</v>
      </c>
    </row>
    <row r="134" spans="1:6" x14ac:dyDescent="0.35">
      <c r="A134" t="s">
        <v>41</v>
      </c>
    </row>
    <row r="150" spans="1:1" x14ac:dyDescent="0.35">
      <c r="A150" s="3" t="s">
        <v>22</v>
      </c>
    </row>
    <row r="151" spans="1:1" x14ac:dyDescent="0.35">
      <c r="A151" s="14" t="s">
        <v>43</v>
      </c>
    </row>
    <row r="152" spans="1:1" x14ac:dyDescent="0.35">
      <c r="A152" s="14" t="s">
        <v>44</v>
      </c>
    </row>
    <row r="153" spans="1:1" x14ac:dyDescent="0.35">
      <c r="A153" s="14" t="s">
        <v>45</v>
      </c>
    </row>
  </sheetData>
  <mergeCells count="12">
    <mergeCell ref="I56:L56"/>
    <mergeCell ref="I63:L63"/>
    <mergeCell ref="B63:E63"/>
    <mergeCell ref="B56:E56"/>
    <mergeCell ref="C31:E31"/>
    <mergeCell ref="F31:H31"/>
    <mergeCell ref="I31:K31"/>
    <mergeCell ref="A17:B17"/>
    <mergeCell ref="A18:B18"/>
    <mergeCell ref="A19:B19"/>
    <mergeCell ref="A16:C16"/>
    <mergeCell ref="A15:C15"/>
  </mergeCell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F3"/>
  <sheetViews>
    <sheetView showGridLines="0" workbookViewId="0">
      <selection activeCell="O23" sqref="O23"/>
    </sheetView>
  </sheetViews>
  <sheetFormatPr defaultRowHeight="14.5" x14ac:dyDescent="0.35"/>
  <cols>
    <col min="2" max="2" width="9.1796875" customWidth="1"/>
  </cols>
  <sheetData>
    <row r="1" spans="1:6" x14ac:dyDescent="0.35">
      <c r="A1" t="s">
        <v>2</v>
      </c>
      <c r="B1" s="233" t="s">
        <v>3</v>
      </c>
      <c r="C1" s="233"/>
      <c r="D1" s="233"/>
      <c r="E1" s="233"/>
      <c r="F1" s="233"/>
    </row>
    <row r="3" spans="1:6" x14ac:dyDescent="0.35">
      <c r="A3" s="4" t="s">
        <v>1</v>
      </c>
    </row>
  </sheetData>
  <mergeCells count="1">
    <mergeCell ref="B1:F1"/>
  </mergeCells>
  <hyperlinks>
    <hyperlink ref="A3" r:id="rId1" xr:uid="{00000000-0004-0000-0400-000000000000}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Produção</vt:lpstr>
      <vt:lpstr>Indicadores de Desempenho</vt:lpstr>
      <vt:lpstr>Indicadores e Metas de Qualidad</vt:lpstr>
      <vt:lpstr>TMP_UTIs Brasil</vt:lpstr>
      <vt:lpstr>'Indicadores de Desempenho'!Area_de_impressao</vt:lpstr>
      <vt:lpstr>Produção!Area_de_impressao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11051-cesar</dc:creator>
  <cp:lastModifiedBy>Setorial</cp:lastModifiedBy>
  <cp:lastPrinted>2025-01-21T18:48:43Z</cp:lastPrinted>
  <dcterms:created xsi:type="dcterms:W3CDTF">2021-12-03T19:01:33Z</dcterms:created>
  <dcterms:modified xsi:type="dcterms:W3CDTF">2025-05-19T11:41:47Z</dcterms:modified>
</cp:coreProperties>
</file>