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HS - Manaus\Financeiro\"/>
    </mc:Choice>
  </mc:AlternateContent>
  <xr:revisionPtr revIDLastSave="0" documentId="13_ncr:1_{5568A5B5-B3C6-40EC-A4D9-B9E439ADB3B5}" xr6:coauthVersionLast="47" xr6:coauthVersionMax="47" xr10:uidLastSave="{00000000-0000-0000-0000-000000000000}"/>
  <bookViews>
    <workbookView xWindow="-19320" yWindow="-120" windowWidth="19440" windowHeight="14880" xr2:uid="{8E11374D-2B66-4A37-A946-C752D1BEBF6F}"/>
  </bookViews>
  <sheets>
    <sheet name="Planilha1" sheetId="1" r:id="rId1"/>
  </sheets>
  <externalReferences>
    <externalReference r:id="rId2"/>
  </externalReferences>
  <definedNames>
    <definedName name="Meis">'[1]Controle Planilha'!$C$4:$C$15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5" i="1" l="1"/>
  <c r="Q85" i="1" s="1"/>
  <c r="N85" i="1"/>
  <c r="M85" i="1"/>
  <c r="L85" i="1"/>
  <c r="K85" i="1"/>
  <c r="J85" i="1"/>
  <c r="I85" i="1"/>
  <c r="H85" i="1"/>
  <c r="G85" i="1"/>
  <c r="F85" i="1"/>
  <c r="E85" i="1"/>
  <c r="D85" i="1"/>
  <c r="O84" i="1"/>
  <c r="Q84" i="1" s="1"/>
  <c r="N84" i="1"/>
  <c r="M84" i="1"/>
  <c r="L84" i="1"/>
  <c r="K84" i="1"/>
  <c r="J84" i="1"/>
  <c r="I84" i="1"/>
  <c r="H84" i="1"/>
  <c r="G84" i="1"/>
  <c r="F84" i="1"/>
  <c r="E84" i="1"/>
  <c r="D84" i="1"/>
  <c r="O83" i="1"/>
  <c r="Q83" i="1" s="1"/>
  <c r="N83" i="1"/>
  <c r="M83" i="1"/>
  <c r="L83" i="1"/>
  <c r="L86" i="1" s="1"/>
  <c r="K83" i="1"/>
  <c r="J83" i="1"/>
  <c r="I83" i="1"/>
  <c r="H83" i="1"/>
  <c r="G83" i="1"/>
  <c r="F83" i="1"/>
  <c r="E83" i="1"/>
  <c r="D83" i="1"/>
  <c r="O82" i="1"/>
  <c r="O86" i="1" s="1"/>
  <c r="Q86" i="1" s="1"/>
  <c r="N82" i="1"/>
  <c r="M82" i="1"/>
  <c r="L82" i="1"/>
  <c r="K82" i="1"/>
  <c r="J82" i="1"/>
  <c r="I82" i="1"/>
  <c r="H82" i="1"/>
  <c r="H86" i="1" s="1"/>
  <c r="G82" i="1"/>
  <c r="G86" i="1" s="1"/>
  <c r="F82" i="1"/>
  <c r="E82" i="1"/>
  <c r="D82" i="1"/>
  <c r="D86" i="1" s="1"/>
  <c r="O81" i="1"/>
  <c r="N81" i="1"/>
  <c r="M81" i="1"/>
  <c r="L81" i="1"/>
  <c r="K81" i="1"/>
  <c r="J81" i="1"/>
  <c r="I81" i="1"/>
  <c r="H81" i="1"/>
  <c r="G81" i="1"/>
  <c r="F81" i="1"/>
  <c r="E81" i="1"/>
  <c r="D81" i="1"/>
  <c r="O80" i="1"/>
  <c r="N80" i="1"/>
  <c r="M80" i="1"/>
  <c r="L80" i="1"/>
  <c r="K80" i="1"/>
  <c r="J80" i="1"/>
  <c r="I80" i="1"/>
  <c r="H80" i="1"/>
  <c r="G80" i="1"/>
  <c r="F80" i="1"/>
  <c r="E80" i="1"/>
  <c r="D80" i="1"/>
  <c r="O79" i="1"/>
  <c r="N79" i="1"/>
  <c r="O9" i="1" s="1"/>
  <c r="M79" i="1"/>
  <c r="L79" i="1"/>
  <c r="L88" i="1" s="1"/>
  <c r="L90" i="1" s="1"/>
  <c r="K79" i="1"/>
  <c r="K88" i="1" s="1"/>
  <c r="K90" i="1" s="1"/>
  <c r="J79" i="1"/>
  <c r="J88" i="1" s="1"/>
  <c r="J90" i="1" s="1"/>
  <c r="I79" i="1"/>
  <c r="J9" i="1" s="1"/>
  <c r="H79" i="1"/>
  <c r="G79" i="1"/>
  <c r="F79" i="1"/>
  <c r="G9" i="1" s="1"/>
  <c r="E79" i="1"/>
  <c r="D79" i="1"/>
  <c r="D88" i="1" s="1"/>
  <c r="D90" i="1" s="1"/>
  <c r="I76" i="1"/>
  <c r="H76" i="1"/>
  <c r="G76" i="1"/>
  <c r="F76" i="1"/>
  <c r="E76" i="1"/>
  <c r="D76" i="1"/>
  <c r="I71" i="1"/>
  <c r="H71" i="1"/>
  <c r="G71" i="1"/>
  <c r="F71" i="1"/>
  <c r="E71" i="1"/>
  <c r="D71" i="1"/>
  <c r="I66" i="1"/>
  <c r="H66" i="1"/>
  <c r="G66" i="1"/>
  <c r="F66" i="1"/>
  <c r="E66" i="1"/>
  <c r="D66" i="1"/>
  <c r="E58" i="1"/>
  <c r="I57" i="1"/>
  <c r="I58" i="1" s="1"/>
  <c r="H57" i="1"/>
  <c r="H58" i="1" s="1"/>
  <c r="G57" i="1"/>
  <c r="G58" i="1" s="1"/>
  <c r="F57" i="1"/>
  <c r="F58" i="1" s="1"/>
  <c r="E57" i="1"/>
  <c r="D57" i="1"/>
  <c r="D58" i="1" s="1"/>
  <c r="Q58" i="1" s="1"/>
  <c r="E54" i="1"/>
  <c r="D54" i="1"/>
  <c r="I53" i="1"/>
  <c r="H53" i="1"/>
  <c r="H54" i="1" s="1"/>
  <c r="G53" i="1"/>
  <c r="F53" i="1"/>
  <c r="E53" i="1"/>
  <c r="D53" i="1"/>
  <c r="Q53" i="1" s="1"/>
  <c r="Q52" i="1"/>
  <c r="Q54" i="1" s="1"/>
  <c r="I52" i="1"/>
  <c r="H52" i="1"/>
  <c r="G52" i="1"/>
  <c r="G54" i="1" s="1"/>
  <c r="F52" i="1"/>
  <c r="F54" i="1" s="1"/>
  <c r="E52" i="1"/>
  <c r="D52" i="1"/>
  <c r="O48" i="1"/>
  <c r="N48" i="1"/>
  <c r="M48" i="1"/>
  <c r="L48" i="1"/>
  <c r="K48" i="1"/>
  <c r="J48" i="1"/>
  <c r="I48" i="1"/>
  <c r="H48" i="1"/>
  <c r="G48" i="1"/>
  <c r="F48" i="1"/>
  <c r="E48" i="1"/>
  <c r="D48" i="1"/>
  <c r="O47" i="1"/>
  <c r="O46" i="1" s="1"/>
  <c r="N47" i="1"/>
  <c r="M47" i="1"/>
  <c r="L47" i="1"/>
  <c r="K47" i="1"/>
  <c r="K46" i="1" s="1"/>
  <c r="J47" i="1"/>
  <c r="J46" i="1" s="1"/>
  <c r="I47" i="1"/>
  <c r="I46" i="1" s="1"/>
  <c r="H47" i="1"/>
  <c r="H46" i="1" s="1"/>
  <c r="G47" i="1"/>
  <c r="G46" i="1" s="1"/>
  <c r="F47" i="1"/>
  <c r="E47" i="1"/>
  <c r="E46" i="1" s="1"/>
  <c r="D47" i="1"/>
  <c r="D46" i="1" s="1"/>
  <c r="N46" i="1"/>
  <c r="M46" i="1"/>
  <c r="L46" i="1"/>
  <c r="F46" i="1"/>
  <c r="O45" i="1"/>
  <c r="N45" i="1"/>
  <c r="M45" i="1"/>
  <c r="L45" i="1"/>
  <c r="K45" i="1"/>
  <c r="J45" i="1"/>
  <c r="I45" i="1"/>
  <c r="H45" i="1"/>
  <c r="G45" i="1"/>
  <c r="F45" i="1"/>
  <c r="E45" i="1"/>
  <c r="D45" i="1"/>
  <c r="Q45" i="1" s="1"/>
  <c r="O44" i="1"/>
  <c r="N44" i="1"/>
  <c r="M44" i="1"/>
  <c r="L44" i="1"/>
  <c r="K44" i="1"/>
  <c r="J44" i="1"/>
  <c r="I44" i="1"/>
  <c r="H44" i="1"/>
  <c r="G44" i="1"/>
  <c r="F44" i="1"/>
  <c r="E44" i="1"/>
  <c r="D44" i="1"/>
  <c r="O43" i="1"/>
  <c r="N43" i="1"/>
  <c r="M43" i="1"/>
  <c r="L43" i="1"/>
  <c r="K43" i="1"/>
  <c r="J43" i="1"/>
  <c r="I43" i="1"/>
  <c r="H43" i="1"/>
  <c r="G43" i="1"/>
  <c r="F43" i="1"/>
  <c r="E43" i="1"/>
  <c r="D43" i="1"/>
  <c r="Q43" i="1" s="1"/>
  <c r="O42" i="1"/>
  <c r="N42" i="1"/>
  <c r="M42" i="1"/>
  <c r="L42" i="1"/>
  <c r="K42" i="1"/>
  <c r="J42" i="1"/>
  <c r="I42" i="1"/>
  <c r="H42" i="1"/>
  <c r="G42" i="1"/>
  <c r="F42" i="1"/>
  <c r="E42" i="1"/>
  <c r="D42" i="1"/>
  <c r="O41" i="1"/>
  <c r="N41" i="1"/>
  <c r="M41" i="1"/>
  <c r="L41" i="1"/>
  <c r="K41" i="1"/>
  <c r="J41" i="1"/>
  <c r="I41" i="1"/>
  <c r="H41" i="1"/>
  <c r="G41" i="1"/>
  <c r="F41" i="1"/>
  <c r="E41" i="1"/>
  <c r="D41" i="1"/>
  <c r="O40" i="1"/>
  <c r="N40" i="1"/>
  <c r="M40" i="1"/>
  <c r="L40" i="1"/>
  <c r="K40" i="1"/>
  <c r="J40" i="1"/>
  <c r="I40" i="1"/>
  <c r="H40" i="1"/>
  <c r="G40" i="1"/>
  <c r="F40" i="1"/>
  <c r="E40" i="1"/>
  <c r="D40" i="1"/>
  <c r="O39" i="1"/>
  <c r="N39" i="1"/>
  <c r="M39" i="1"/>
  <c r="L39" i="1"/>
  <c r="K39" i="1"/>
  <c r="J39" i="1"/>
  <c r="I39" i="1"/>
  <c r="H39" i="1"/>
  <c r="G39" i="1"/>
  <c r="F39" i="1"/>
  <c r="E39" i="1"/>
  <c r="D39" i="1"/>
  <c r="O38" i="1"/>
  <c r="N38" i="1"/>
  <c r="M38" i="1"/>
  <c r="L38" i="1"/>
  <c r="K38" i="1"/>
  <c r="J38" i="1"/>
  <c r="I38" i="1"/>
  <c r="H38" i="1"/>
  <c r="G38" i="1"/>
  <c r="F38" i="1"/>
  <c r="E38" i="1"/>
  <c r="D38" i="1"/>
  <c r="O37" i="1"/>
  <c r="O36" i="1" s="1"/>
  <c r="N37" i="1"/>
  <c r="M37" i="1"/>
  <c r="M36" i="1" s="1"/>
  <c r="L37" i="1"/>
  <c r="L36" i="1" s="1"/>
  <c r="K37" i="1"/>
  <c r="J37" i="1"/>
  <c r="I37" i="1"/>
  <c r="H37" i="1"/>
  <c r="G37" i="1"/>
  <c r="G36" i="1" s="1"/>
  <c r="F37" i="1"/>
  <c r="E37" i="1"/>
  <c r="E36" i="1" s="1"/>
  <c r="D37" i="1"/>
  <c r="D36" i="1" s="1"/>
  <c r="O35" i="1"/>
  <c r="N35" i="1"/>
  <c r="M35" i="1"/>
  <c r="L35" i="1"/>
  <c r="K35" i="1"/>
  <c r="J35" i="1"/>
  <c r="I35" i="1"/>
  <c r="H35" i="1"/>
  <c r="G35" i="1"/>
  <c r="F35" i="1"/>
  <c r="E35" i="1"/>
  <c r="D35" i="1"/>
  <c r="O34" i="1"/>
  <c r="O33" i="1" s="1"/>
  <c r="N34" i="1"/>
  <c r="N33" i="1" s="1"/>
  <c r="M34" i="1"/>
  <c r="L34" i="1"/>
  <c r="K34" i="1"/>
  <c r="J34" i="1"/>
  <c r="I34" i="1"/>
  <c r="H34" i="1"/>
  <c r="H33" i="1" s="1"/>
  <c r="G34" i="1"/>
  <c r="G33" i="1" s="1"/>
  <c r="F34" i="1"/>
  <c r="F33" i="1" s="1"/>
  <c r="E34" i="1"/>
  <c r="E33" i="1" s="1"/>
  <c r="D34" i="1"/>
  <c r="O28" i="1"/>
  <c r="O29" i="1" s="1"/>
  <c r="N28" i="1"/>
  <c r="N29" i="1" s="1"/>
  <c r="M28" i="1"/>
  <c r="M29" i="1" s="1"/>
  <c r="L28" i="1"/>
  <c r="L29" i="1" s="1"/>
  <c r="K28" i="1"/>
  <c r="K29" i="1" s="1"/>
  <c r="J28" i="1"/>
  <c r="J29" i="1" s="1"/>
  <c r="I28" i="1"/>
  <c r="I29" i="1" s="1"/>
  <c r="H28" i="1"/>
  <c r="H29" i="1" s="1"/>
  <c r="G28" i="1"/>
  <c r="G29" i="1" s="1"/>
  <c r="F28" i="1"/>
  <c r="F29" i="1" s="1"/>
  <c r="E28" i="1"/>
  <c r="E29" i="1" s="1"/>
  <c r="D28" i="1"/>
  <c r="D29" i="1" s="1"/>
  <c r="O24" i="1"/>
  <c r="O25" i="1" s="1"/>
  <c r="N24" i="1"/>
  <c r="N25" i="1" s="1"/>
  <c r="M24" i="1"/>
  <c r="M25" i="1" s="1"/>
  <c r="L24" i="1"/>
  <c r="L25" i="1" s="1"/>
  <c r="K24" i="1"/>
  <c r="K25" i="1" s="1"/>
  <c r="J24" i="1"/>
  <c r="J25" i="1" s="1"/>
  <c r="I24" i="1"/>
  <c r="I25" i="1" s="1"/>
  <c r="H24" i="1"/>
  <c r="H25" i="1" s="1"/>
  <c r="G24" i="1"/>
  <c r="G25" i="1" s="1"/>
  <c r="F24" i="1"/>
  <c r="F25" i="1" s="1"/>
  <c r="E24" i="1"/>
  <c r="E25" i="1" s="1"/>
  <c r="D24" i="1"/>
  <c r="D25" i="1" s="1"/>
  <c r="O19" i="1"/>
  <c r="N19" i="1"/>
  <c r="M19" i="1"/>
  <c r="L19" i="1"/>
  <c r="K19" i="1"/>
  <c r="J19" i="1"/>
  <c r="I19" i="1"/>
  <c r="H19" i="1"/>
  <c r="G19" i="1"/>
  <c r="F19" i="1"/>
  <c r="E19" i="1"/>
  <c r="D19" i="1"/>
  <c r="O18" i="1"/>
  <c r="N18" i="1"/>
  <c r="M18" i="1"/>
  <c r="L18" i="1"/>
  <c r="L20" i="1" s="1"/>
  <c r="K18" i="1"/>
  <c r="J18" i="1"/>
  <c r="I18" i="1"/>
  <c r="I20" i="1" s="1"/>
  <c r="H18" i="1"/>
  <c r="G18" i="1"/>
  <c r="F18" i="1"/>
  <c r="E18" i="1"/>
  <c r="D18" i="1"/>
  <c r="O17" i="1"/>
  <c r="N17" i="1"/>
  <c r="M17" i="1"/>
  <c r="L17" i="1"/>
  <c r="K17" i="1"/>
  <c r="J17" i="1"/>
  <c r="I17" i="1"/>
  <c r="H17" i="1"/>
  <c r="G17" i="1"/>
  <c r="F17" i="1"/>
  <c r="E17" i="1"/>
  <c r="D17" i="1"/>
  <c r="O16" i="1"/>
  <c r="N16" i="1"/>
  <c r="M16" i="1"/>
  <c r="L16" i="1"/>
  <c r="K16" i="1"/>
  <c r="J16" i="1"/>
  <c r="I16" i="1"/>
  <c r="H16" i="1"/>
  <c r="G16" i="1"/>
  <c r="F16" i="1"/>
  <c r="E16" i="1"/>
  <c r="D16" i="1"/>
  <c r="O15" i="1"/>
  <c r="N15" i="1"/>
  <c r="M15" i="1"/>
  <c r="M21" i="1" s="1"/>
  <c r="L15" i="1"/>
  <c r="L21" i="1" s="1"/>
  <c r="K15" i="1"/>
  <c r="J15" i="1"/>
  <c r="I15" i="1"/>
  <c r="H15" i="1"/>
  <c r="H21" i="1" s="1"/>
  <c r="G15" i="1"/>
  <c r="F15" i="1"/>
  <c r="E15" i="1"/>
  <c r="E21" i="1" s="1"/>
  <c r="D15" i="1"/>
  <c r="O11" i="1"/>
  <c r="N11" i="1"/>
  <c r="M11" i="1"/>
  <c r="L11" i="1"/>
  <c r="K11" i="1"/>
  <c r="J11" i="1"/>
  <c r="I11" i="1"/>
  <c r="H11" i="1"/>
  <c r="G11" i="1"/>
  <c r="F11" i="1"/>
  <c r="E11" i="1"/>
  <c r="D11" i="1"/>
  <c r="O10" i="1"/>
  <c r="N10" i="1"/>
  <c r="M10" i="1"/>
  <c r="L10" i="1"/>
  <c r="K10" i="1"/>
  <c r="J10" i="1"/>
  <c r="I10" i="1"/>
  <c r="H10" i="1"/>
  <c r="G10" i="1"/>
  <c r="F10" i="1"/>
  <c r="E10" i="1"/>
  <c r="D10" i="1"/>
  <c r="D9" i="1"/>
  <c r="O7" i="1"/>
  <c r="N7" i="1"/>
  <c r="M7" i="1"/>
  <c r="L7" i="1"/>
  <c r="K7" i="1"/>
  <c r="J7" i="1"/>
  <c r="I7" i="1"/>
  <c r="H7" i="1"/>
  <c r="G7" i="1"/>
  <c r="F7" i="1"/>
  <c r="E7" i="1"/>
  <c r="D7" i="1"/>
  <c r="E86" i="1" l="1"/>
  <c r="L30" i="1"/>
  <c r="G49" i="1"/>
  <c r="G60" i="1" s="1"/>
  <c r="O49" i="1"/>
  <c r="O60" i="1" s="1"/>
  <c r="K86" i="1"/>
  <c r="M86" i="1"/>
  <c r="J20" i="1"/>
  <c r="E88" i="1"/>
  <c r="E90" i="1" s="1"/>
  <c r="M88" i="1"/>
  <c r="M90" i="1" s="1"/>
  <c r="E49" i="1"/>
  <c r="E60" i="1" s="1"/>
  <c r="Q81" i="1"/>
  <c r="K20" i="1"/>
  <c r="Q11" i="1"/>
  <c r="Q18" i="1"/>
  <c r="I21" i="1"/>
  <c r="I30" i="1" s="1"/>
  <c r="E20" i="1"/>
  <c r="M20" i="1"/>
  <c r="K36" i="1"/>
  <c r="Q44" i="1"/>
  <c r="F21" i="1"/>
  <c r="F30" i="1" s="1"/>
  <c r="K9" i="1"/>
  <c r="K12" i="1" s="1"/>
  <c r="O21" i="1"/>
  <c r="O30" i="1" s="1"/>
  <c r="O91" i="1" s="1"/>
  <c r="N86" i="1"/>
  <c r="L9" i="1"/>
  <c r="L12" i="1" s="1"/>
  <c r="L92" i="1" s="1"/>
  <c r="I33" i="1"/>
  <c r="O12" i="1"/>
  <c r="D12" i="1"/>
  <c r="Q9" i="1"/>
  <c r="K21" i="1"/>
  <c r="K30" i="1" s="1"/>
  <c r="G20" i="1"/>
  <c r="O20" i="1"/>
  <c r="J33" i="1"/>
  <c r="J49" i="1" s="1"/>
  <c r="J60" i="1" s="1"/>
  <c r="J91" i="1" s="1"/>
  <c r="Q39" i="1"/>
  <c r="G88" i="1"/>
  <c r="G90" i="1" s="1"/>
  <c r="O88" i="1"/>
  <c r="Q88" i="1" s="1"/>
  <c r="N21" i="1"/>
  <c r="N30" i="1" s="1"/>
  <c r="F86" i="1"/>
  <c r="Q17" i="1"/>
  <c r="Q16" i="1"/>
  <c r="Q35" i="1"/>
  <c r="N9" i="1"/>
  <c r="N12" i="1" s="1"/>
  <c r="N20" i="1"/>
  <c r="M33" i="1"/>
  <c r="M49" i="1" s="1"/>
  <c r="M60" i="1" s="1"/>
  <c r="E9" i="1"/>
  <c r="E12" i="1" s="1"/>
  <c r="Q10" i="1"/>
  <c r="Q15" i="1"/>
  <c r="H20" i="1"/>
  <c r="K33" i="1"/>
  <c r="K49" i="1" s="1"/>
  <c r="K60" i="1" s="1"/>
  <c r="Q38" i="1"/>
  <c r="I36" i="1"/>
  <c r="Q71" i="1"/>
  <c r="H88" i="1"/>
  <c r="H90" i="1" s="1"/>
  <c r="Q80" i="1"/>
  <c r="G21" i="1"/>
  <c r="G30" i="1" s="1"/>
  <c r="G91" i="1" s="1"/>
  <c r="Q48" i="1"/>
  <c r="I54" i="1"/>
  <c r="M9" i="1"/>
  <c r="M12" i="1" s="1"/>
  <c r="Q41" i="1"/>
  <c r="I86" i="1"/>
  <c r="J12" i="1"/>
  <c r="J21" i="1"/>
  <c r="J30" i="1" s="1"/>
  <c r="F20" i="1"/>
  <c r="D21" i="1"/>
  <c r="Q21" i="1" s="1"/>
  <c r="G12" i="1"/>
  <c r="J86" i="1"/>
  <c r="F9" i="1"/>
  <c r="F12" i="1" s="1"/>
  <c r="Q34" i="1"/>
  <c r="L33" i="1"/>
  <c r="L49" i="1" s="1"/>
  <c r="L60" i="1" s="1"/>
  <c r="L91" i="1" s="1"/>
  <c r="J36" i="1"/>
  <c r="F36" i="1"/>
  <c r="F49" i="1" s="1"/>
  <c r="F60" i="1" s="1"/>
  <c r="N36" i="1"/>
  <c r="N49" i="1" s="1"/>
  <c r="N60" i="1" s="1"/>
  <c r="I88" i="1"/>
  <c r="I90" i="1" s="1"/>
  <c r="H30" i="1"/>
  <c r="O90" i="1"/>
  <c r="Q90" i="1" s="1"/>
  <c r="Q46" i="1"/>
  <c r="E30" i="1"/>
  <c r="E91" i="1" s="1"/>
  <c r="M30" i="1"/>
  <c r="F88" i="1"/>
  <c r="F90" i="1" s="1"/>
  <c r="Q24" i="1"/>
  <c r="Q25" i="1" s="1"/>
  <c r="Q19" i="1"/>
  <c r="I9" i="1"/>
  <c r="I12" i="1" s="1"/>
  <c r="D20" i="1"/>
  <c r="D33" i="1"/>
  <c r="Q37" i="1"/>
  <c r="Q57" i="1"/>
  <c r="N88" i="1"/>
  <c r="N90" i="1" s="1"/>
  <c r="H36" i="1"/>
  <c r="Q82" i="1"/>
  <c r="Q28" i="1"/>
  <c r="Q29" i="1" s="1"/>
  <c r="Q42" i="1"/>
  <c r="Q47" i="1"/>
  <c r="H9" i="1"/>
  <c r="H12" i="1" s="1"/>
  <c r="Q79" i="1"/>
  <c r="Q40" i="1"/>
  <c r="Q12" i="1" l="1"/>
  <c r="G92" i="1"/>
  <c r="Q20" i="1"/>
  <c r="M92" i="1"/>
  <c r="N92" i="1"/>
  <c r="K92" i="1"/>
  <c r="K91" i="1"/>
  <c r="Q36" i="1"/>
  <c r="D30" i="1"/>
  <c r="Q30" i="1" s="1"/>
  <c r="J92" i="1"/>
  <c r="F91" i="1"/>
  <c r="M91" i="1"/>
  <c r="N91" i="1"/>
  <c r="I49" i="1"/>
  <c r="I60" i="1" s="1"/>
  <c r="I92" i="1" s="1"/>
  <c r="H49" i="1"/>
  <c r="H60" i="1" s="1"/>
  <c r="H92" i="1" s="1"/>
  <c r="D49" i="1"/>
  <c r="Q33" i="1"/>
  <c r="F92" i="1"/>
  <c r="E92" i="1"/>
  <c r="O92" i="1"/>
  <c r="I91" i="1" l="1"/>
  <c r="D60" i="1"/>
  <c r="Q49" i="1"/>
  <c r="H91" i="1"/>
  <c r="Q60" i="1" l="1"/>
  <c r="Q92" i="1" s="1"/>
  <c r="D91" i="1"/>
  <c r="D92" i="1"/>
</calcChain>
</file>

<file path=xl/sharedStrings.xml><?xml version="1.0" encoding="utf-8"?>
<sst xmlns="http://schemas.openxmlformats.org/spreadsheetml/2006/main" count="79" uniqueCount="76">
  <si>
    <t xml:space="preserve"> </t>
  </si>
  <si>
    <t>RUBRICAS</t>
  </si>
  <si>
    <t>RELATÓRIO ANUAL</t>
  </si>
  <si>
    <t>ACUMULADO</t>
  </si>
  <si>
    <t>Saldo inicial em Caixa</t>
  </si>
  <si>
    <t xml:space="preserve">Saldo inicial em Conta Corrente </t>
  </si>
  <si>
    <t xml:space="preserve">Saldo inicial em Conta Aplicação </t>
  </si>
  <si>
    <t xml:space="preserve">1) TOTAL SALDO SEM PROVISÕES </t>
  </si>
  <si>
    <t>ENTRADAS CONTRATO DE GESTÃO</t>
  </si>
  <si>
    <t>Recurso C. G. Entrada na 98890-6</t>
  </si>
  <si>
    <t>Recurso F. Provisão</t>
  </si>
  <si>
    <t>Entradas Financeiras</t>
  </si>
  <si>
    <t xml:space="preserve">Outras Receitas </t>
  </si>
  <si>
    <t>Estornos/Devoluções de Pagamentos</t>
  </si>
  <si>
    <t xml:space="preserve">Total Entradas de Contrato de Gestão </t>
  </si>
  <si>
    <t>RECEITAS CONTRATO DE GESTÃO EXPANSÃO - OBRA</t>
  </si>
  <si>
    <t>Contrato Gestão Expansão - Obra</t>
  </si>
  <si>
    <t>Total de Entradas de Contrato de Gestão - Obra</t>
  </si>
  <si>
    <t>RECEITAS CONTRATO DE GESTÃO EXPANSÃO - EQUIPAMENTOS</t>
  </si>
  <si>
    <t>Contrato Gestão Expansão - Equipamento</t>
  </si>
  <si>
    <t>Entradas de Contrato de Gestão - Equipamentos</t>
  </si>
  <si>
    <t>2) TOTAL DE ENTRADAS</t>
  </si>
  <si>
    <t xml:space="preserve">SAÍDAS DE CONTRATO DE GESTÃO </t>
  </si>
  <si>
    <t>I - Pessoal</t>
  </si>
  <si>
    <t>Encargos Sociais</t>
  </si>
  <si>
    <t xml:space="preserve">Ordenados e Salários </t>
  </si>
  <si>
    <t>II - Custeio</t>
  </si>
  <si>
    <t>Despesas Bancárias</t>
  </si>
  <si>
    <t>Ener/Agua/Tel/Net</t>
  </si>
  <si>
    <t>Imp/Tx/Cont</t>
  </si>
  <si>
    <t>Locação</t>
  </si>
  <si>
    <t>Materiais Diversos</t>
  </si>
  <si>
    <t>Materiais Médicos</t>
  </si>
  <si>
    <t>Multa/Juros/Acréscimos</t>
  </si>
  <si>
    <t>Rateio Agir</t>
  </si>
  <si>
    <t>Serviços</t>
  </si>
  <si>
    <t>III - Investimento</t>
  </si>
  <si>
    <t>Investimento</t>
  </si>
  <si>
    <t>Transf. Caixa/Tesouraria</t>
  </si>
  <si>
    <t>Total de Saídas do C.G.</t>
  </si>
  <si>
    <t>SAÍDAS DE CONTRATO DE GESTÃO (OBRA)</t>
  </si>
  <si>
    <t>Investimento C.G. (Obra)</t>
  </si>
  <si>
    <t>Impostos (Obra)</t>
  </si>
  <si>
    <t>Total de Saídas do Contrato de Gestão - Obra</t>
  </si>
  <si>
    <t>SAÍDAS DE CONTRATO DE GESTÃO (EQUIPAMENTOS)</t>
  </si>
  <si>
    <t>Investimento C.G. (Equipamentos)</t>
  </si>
  <si>
    <t>Saídas do Contrato de Gestão - Equipamentos</t>
  </si>
  <si>
    <t>3) TOTAL DE SAÍDAS</t>
  </si>
  <si>
    <t>RESUMO FINANCEIRO ENTRADAS X SAÍDAS CONTRATO DE GESTÃO HUGOL (CG)</t>
  </si>
  <si>
    <t>Total de Entradas do Contrato de Gestão</t>
  </si>
  <si>
    <t>Total de Saídas do Contrato de Gestão</t>
  </si>
  <si>
    <t>Saldo Líquido do Contrato de Gestão</t>
  </si>
  <si>
    <t>Índice financeiro do Contrato de Gestão</t>
  </si>
  <si>
    <t>RESUMO FINANCEIRO RECEITAS X DESPESAS CONTRATO EXPANSÃO HUGOL (OBRA)</t>
  </si>
  <si>
    <t>Total de Entrada do Contrato de Gestão Expansão - Obra</t>
  </si>
  <si>
    <t>Total de Saídas do Contrato de Gestão Expansão - Obra</t>
  </si>
  <si>
    <t>Saldo Líquido do Contrato de Gestão - Obra</t>
  </si>
  <si>
    <t>RESUMO FINANCEIRO RECEITAS X DESPESAS CONTRATO EXPANSÃO HUGOL (EQUIPAMENTOS)</t>
  </si>
  <si>
    <t>Entrada do Contrato de Gestão Expansão - Equipamentos</t>
  </si>
  <si>
    <t>Saídas do Contrato de Gestão Expansão - Equipamentos</t>
  </si>
  <si>
    <t>Saldo Líquido Contrato de Gestão - Equipamentos</t>
  </si>
  <si>
    <t>COMPOSIÇÃO FINAL</t>
  </si>
  <si>
    <t>Saldo Final em Caixa</t>
  </si>
  <si>
    <t xml:space="preserve">Saldo Final em Conta Corrente </t>
  </si>
  <si>
    <t>Saldo Final em Conta Aplicação</t>
  </si>
  <si>
    <t>Entradas</t>
  </si>
  <si>
    <t>Saídas</t>
  </si>
  <si>
    <t>Saldo Líquido Mensal</t>
  </si>
  <si>
    <t>SALDO ANTES DAS PROVISÕES</t>
  </si>
  <si>
    <t>(-) PROVISÕES DO MÊS</t>
  </si>
  <si>
    <t>( = ) SALDO APÓS AS PROVISÕES</t>
  </si>
  <si>
    <t>LIQUIDEZ FINANCEIRA</t>
  </si>
  <si>
    <t>DIFERENÇA</t>
  </si>
  <si>
    <t>Superintendente Executivo</t>
  </si>
  <si>
    <t>CORECON - 2018/D</t>
  </si>
  <si>
    <t>Gerente Corporativo de Finanças e Orçamento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</si>
</sst>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  <numFmt numFmtId="165" formatCode="mm/yy"/>
    <numFmt numFmtId="166" formatCode="#,##0.00_ ;[Red]\-#,##0.00\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0"/>
      <color rgb="FF000000"/>
      <name val="Aptos Display"/>
      <family val="2"/>
      <scheme val="major"/>
    </font>
    <font>
      <b/>
      <sz val="10"/>
      <color theme="1"/>
      <name val="Aptos Display"/>
      <family val="2"/>
      <scheme val="major"/>
    </font>
    <font>
      <sz val="10"/>
      <color theme="0"/>
      <name val="Aptos Display"/>
      <family val="2"/>
      <scheme val="major"/>
    </font>
    <font>
      <sz val="10"/>
      <color theme="1"/>
      <name val="Aptos Display"/>
      <family val="2"/>
      <scheme val="major"/>
    </font>
    <font>
      <b/>
      <sz val="10"/>
      <color rgb="FF000000"/>
      <name val="Aptos Display"/>
      <family val="2"/>
      <scheme val="major"/>
    </font>
    <font>
      <sz val="10"/>
      <name val="Aptos Display"/>
      <family val="2"/>
      <scheme val="major"/>
    </font>
    <font>
      <sz val="10"/>
      <color rgb="FFFF0000"/>
      <name val="Aptos Display"/>
      <family val="2"/>
      <scheme val="major"/>
    </font>
    <font>
      <b/>
      <sz val="10"/>
      <color theme="0"/>
      <name val="Aptos Display"/>
      <family val="2"/>
      <scheme val="major"/>
    </font>
    <font>
      <b/>
      <sz val="12"/>
      <name val="Aptos Display"/>
      <family val="2"/>
      <scheme val="major"/>
    </font>
    <font>
      <sz val="12"/>
      <name val="Aptos Display"/>
      <family val="2"/>
      <scheme val="major"/>
    </font>
    <font>
      <b/>
      <sz val="10"/>
      <name val="Aptos Display"/>
      <family val="2"/>
      <scheme val="maj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203864"/>
      </patternFill>
    </fill>
    <fill>
      <patternFill patternType="solid">
        <fgColor theme="0" tint="-4.9989318521683403E-2"/>
        <bgColor rgb="FFB4C7E7"/>
      </patternFill>
    </fill>
    <fill>
      <patternFill patternType="solid">
        <fgColor theme="0" tint="-0.14999847407452621"/>
        <bgColor rgb="FFC5E0B4"/>
      </patternFill>
    </fill>
    <fill>
      <patternFill patternType="solid">
        <fgColor rgb="FFEDEDED"/>
        <bgColor rgb="FFFFF2CC"/>
      </patternFill>
    </fill>
    <fill>
      <patternFill patternType="solid">
        <fgColor theme="4" tint="-0.499984740745262"/>
        <bgColor rgb="FF203864"/>
      </patternFill>
    </fill>
    <fill>
      <patternFill patternType="solid">
        <fgColor rgb="FFFF0000"/>
        <bgColor rgb="FF2038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F7F7F"/>
        <bgColor rgb="FF828384"/>
      </patternFill>
    </fill>
    <fill>
      <patternFill patternType="solid">
        <fgColor theme="0"/>
        <bgColor rgb="FF828384"/>
      </patternFill>
    </fill>
    <fill>
      <patternFill patternType="solid">
        <fgColor rgb="FFD9D9DA"/>
        <bgColor rgb="FFC5E0B4"/>
      </patternFill>
    </fill>
    <fill>
      <patternFill patternType="solid">
        <fgColor rgb="FFBFBFBF"/>
        <bgColor rgb="FFB4C7E7"/>
      </patternFill>
    </fill>
    <fill>
      <patternFill patternType="solid">
        <fgColor theme="1" tint="0.499984740745262"/>
        <bgColor rgb="FFB4C7E7"/>
      </patternFill>
    </fill>
    <fill>
      <patternFill patternType="solid">
        <fgColor theme="1" tint="0.499984740745262"/>
        <bgColor rgb="FF828384"/>
      </patternFill>
    </fill>
    <fill>
      <patternFill patternType="solid">
        <fgColor theme="0" tint="-0.14999847407452621"/>
        <bgColor rgb="FFB4C7E7"/>
      </patternFill>
    </fill>
    <fill>
      <patternFill patternType="solid">
        <fgColor theme="0" tint="-0.14999847407452621"/>
        <bgColor rgb="FF828384"/>
      </patternFill>
    </fill>
    <fill>
      <patternFill patternType="solid">
        <fgColor rgb="FFA6A6A6"/>
        <bgColor rgb="FF9AB7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rgb="FFB4C7E7"/>
      </patternFill>
    </fill>
    <fill>
      <patternFill patternType="solid">
        <fgColor rgb="FFFF0000"/>
        <bgColor rgb="FFB4C7E7"/>
      </patternFill>
    </fill>
    <fill>
      <patternFill patternType="solid">
        <fgColor theme="4" tint="0.79998168889431442"/>
        <bgColor rgb="FFB4C7E7"/>
      </patternFill>
    </fill>
    <fill>
      <patternFill patternType="solid">
        <fgColor theme="4" tint="-0.499984740745262"/>
        <bgColor rgb="FF828384"/>
      </patternFill>
    </fill>
    <fill>
      <patternFill patternType="solid">
        <fgColor rgb="FFFF0000"/>
        <bgColor rgb="FF828384"/>
      </patternFill>
    </fill>
    <fill>
      <patternFill patternType="solid">
        <fgColor theme="4" tint="0.79998168889431442"/>
        <bgColor rgb="FF828384"/>
      </patternFill>
    </fill>
    <fill>
      <patternFill patternType="solid">
        <fgColor theme="0" tint="-0.14999847407452621"/>
        <bgColor rgb="FFFFF2CC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4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4" fillId="3" borderId="4" xfId="4" applyNumberFormat="1" applyFont="1" applyFill="1" applyBorder="1" applyAlignment="1" applyProtection="1">
      <alignment horizontal="right" vertical="center"/>
      <protection hidden="1"/>
    </xf>
    <xf numFmtId="0" fontId="3" fillId="2" borderId="0" xfId="4" applyNumberFormat="1" applyFont="1" applyFill="1" applyBorder="1" applyAlignment="1" applyProtection="1">
      <alignment horizontal="right" vertical="center"/>
      <protection hidden="1"/>
    </xf>
    <xf numFmtId="165" fontId="3" fillId="4" borderId="3" xfId="4" applyNumberFormat="1" applyFont="1" applyFill="1" applyBorder="1" applyAlignment="1" applyProtection="1">
      <alignment horizontal="right" vertical="center"/>
      <protection hidden="1"/>
    </xf>
    <xf numFmtId="165" fontId="3" fillId="2" borderId="0" xfId="4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164" fontId="3" fillId="0" borderId="3" xfId="0" applyNumberFormat="1" applyFont="1" applyBorder="1" applyAlignment="1" applyProtection="1">
      <alignment horizontal="right" vertical="center"/>
      <protection hidden="1"/>
    </xf>
    <xf numFmtId="4" fontId="3" fillId="6" borderId="7" xfId="4" applyNumberFormat="1" applyFont="1" applyFill="1" applyBorder="1" applyAlignment="1" applyProtection="1">
      <alignment horizontal="right" vertical="center"/>
      <protection hidden="1"/>
    </xf>
    <xf numFmtId="4" fontId="3" fillId="6" borderId="8" xfId="4" applyNumberFormat="1" applyFont="1" applyFill="1" applyBorder="1" applyAlignment="1" applyProtection="1">
      <alignment horizontal="right" vertical="center"/>
      <protection hidden="1"/>
    </xf>
    <xf numFmtId="166" fontId="3" fillId="6" borderId="3" xfId="4" applyNumberFormat="1" applyFont="1" applyFill="1" applyBorder="1" applyAlignment="1" applyProtection="1">
      <alignment horizontal="right" vertical="center"/>
      <protection hidden="1"/>
    </xf>
    <xf numFmtId="4" fontId="3" fillId="0" borderId="3" xfId="4" applyNumberFormat="1" applyFont="1" applyBorder="1" applyAlignment="1" applyProtection="1">
      <alignment horizontal="right" vertical="center"/>
      <protection hidden="1"/>
    </xf>
    <xf numFmtId="4" fontId="3" fillId="0" borderId="9" xfId="4" applyNumberFormat="1" applyFont="1" applyBorder="1" applyAlignment="1" applyProtection="1">
      <alignment horizontal="right" vertical="center"/>
      <protection hidden="1"/>
    </xf>
    <xf numFmtId="166" fontId="3" fillId="0" borderId="3" xfId="4" applyNumberFormat="1" applyFont="1" applyBorder="1" applyAlignment="1" applyProtection="1">
      <alignment horizontal="right" vertical="center"/>
      <protection hidden="1"/>
    </xf>
    <xf numFmtId="166" fontId="4" fillId="3" borderId="3" xfId="0" applyNumberFormat="1" applyFont="1" applyFill="1" applyBorder="1" applyAlignment="1" applyProtection="1">
      <alignment horizontal="right" vertical="center"/>
      <protection hidden="1"/>
    </xf>
    <xf numFmtId="166" fontId="5" fillId="8" borderId="3" xfId="4" applyNumberFormat="1" applyFont="1" applyFill="1" applyBorder="1" applyAlignment="1" applyProtection="1">
      <alignment horizontal="right" vertical="center"/>
      <protection hidden="1"/>
    </xf>
    <xf numFmtId="166" fontId="5" fillId="8" borderId="9" xfId="4" applyNumberFormat="1" applyFont="1" applyFill="1" applyBorder="1" applyAlignment="1" applyProtection="1">
      <alignment horizontal="right" vertical="center"/>
      <protection hidden="1"/>
    </xf>
    <xf numFmtId="166" fontId="3" fillId="2" borderId="0" xfId="0" applyNumberFormat="1" applyFont="1" applyFill="1" applyAlignment="1" applyProtection="1">
      <alignment horizontal="right" vertical="center"/>
      <protection hidden="1"/>
    </xf>
    <xf numFmtId="4" fontId="3" fillId="0" borderId="0" xfId="0" applyNumberFormat="1" applyFont="1" applyAlignment="1" applyProtection="1">
      <alignment horizontal="left" vertical="center"/>
      <protection hidden="1"/>
    </xf>
    <xf numFmtId="4" fontId="3" fillId="0" borderId="0" xfId="4" applyNumberFormat="1" applyFont="1" applyBorder="1" applyAlignment="1" applyProtection="1">
      <alignment horizontal="right" vertical="center"/>
      <protection hidden="1"/>
    </xf>
    <xf numFmtId="4" fontId="6" fillId="9" borderId="9" xfId="0" applyNumberFormat="1" applyFont="1" applyFill="1" applyBorder="1" applyAlignment="1" applyProtection="1">
      <alignment vertical="center"/>
      <protection hidden="1"/>
    </xf>
    <xf numFmtId="4" fontId="6" fillId="9" borderId="10" xfId="0" applyNumberFormat="1" applyFont="1" applyFill="1" applyBorder="1" applyAlignment="1" applyProtection="1">
      <alignment vertical="center"/>
      <protection hidden="1"/>
    </xf>
    <xf numFmtId="4" fontId="6" fillId="9" borderId="10" xfId="0" applyNumberFormat="1" applyFont="1" applyFill="1" applyBorder="1" applyAlignment="1" applyProtection="1">
      <alignment horizontal="right" vertical="center"/>
      <protection hidden="1"/>
    </xf>
    <xf numFmtId="4" fontId="6" fillId="9" borderId="11" xfId="0" applyNumberFormat="1" applyFont="1" applyFill="1" applyBorder="1" applyAlignment="1" applyProtection="1">
      <alignment horizontal="right" vertical="center"/>
      <protection hidden="1"/>
    </xf>
    <xf numFmtId="4" fontId="5" fillId="2" borderId="0" xfId="0" applyNumberFormat="1" applyFont="1" applyFill="1" applyAlignment="1" applyProtection="1">
      <alignment horizontal="right" vertical="center"/>
      <protection hidden="1"/>
    </xf>
    <xf numFmtId="4" fontId="5" fillId="9" borderId="3" xfId="0" applyNumberFormat="1" applyFont="1" applyFill="1" applyBorder="1" applyAlignment="1" applyProtection="1">
      <alignment horizontal="right" vertical="center"/>
      <protection hidden="1"/>
    </xf>
    <xf numFmtId="166" fontId="3" fillId="0" borderId="3" xfId="1" applyNumberFormat="1" applyFont="1" applyBorder="1" applyAlignment="1" applyProtection="1">
      <alignment horizontal="right" vertical="center"/>
      <protection hidden="1"/>
    </xf>
    <xf numFmtId="166" fontId="3" fillId="0" borderId="9" xfId="1" applyNumberFormat="1" applyFont="1" applyBorder="1" applyAlignment="1" applyProtection="1">
      <alignment horizontal="right" vertical="center"/>
      <protection hidden="1"/>
    </xf>
    <xf numFmtId="166" fontId="3" fillId="0" borderId="12" xfId="1" applyNumberFormat="1" applyFont="1" applyBorder="1" applyAlignment="1" applyProtection="1">
      <alignment horizontal="right" vertical="center"/>
      <protection hidden="1"/>
    </xf>
    <xf numFmtId="166" fontId="3" fillId="0" borderId="5" xfId="1" applyNumberFormat="1" applyFont="1" applyBorder="1" applyAlignment="1" applyProtection="1">
      <alignment horizontal="right" vertical="center"/>
      <protection hidden="1"/>
    </xf>
    <xf numFmtId="166" fontId="3" fillId="0" borderId="9" xfId="4" applyNumberFormat="1" applyFont="1" applyBorder="1" applyAlignment="1" applyProtection="1">
      <alignment horizontal="right" vertical="center"/>
      <protection hidden="1"/>
    </xf>
    <xf numFmtId="4" fontId="3" fillId="10" borderId="3" xfId="0" applyNumberFormat="1" applyFont="1" applyFill="1" applyBorder="1" applyAlignment="1" applyProtection="1">
      <alignment vertical="center"/>
      <protection hidden="1"/>
    </xf>
    <xf numFmtId="4" fontId="3" fillId="10" borderId="3" xfId="0" applyNumberFormat="1" applyFont="1" applyFill="1" applyBorder="1" applyAlignment="1" applyProtection="1">
      <alignment horizontal="right" vertical="center"/>
      <protection hidden="1"/>
    </xf>
    <xf numFmtId="4" fontId="3" fillId="10" borderId="9" xfId="0" applyNumberFormat="1" applyFont="1" applyFill="1" applyBorder="1" applyAlignment="1" applyProtection="1">
      <alignment horizontal="right" vertical="center"/>
      <protection hidden="1"/>
    </xf>
    <xf numFmtId="4" fontId="3" fillId="11" borderId="0" xfId="0" applyNumberFormat="1" applyFont="1" applyFill="1" applyAlignment="1" applyProtection="1">
      <alignment horizontal="right" vertical="center"/>
      <protection hidden="1"/>
    </xf>
    <xf numFmtId="166" fontId="3" fillId="6" borderId="9" xfId="4" applyNumberFormat="1" applyFont="1" applyFill="1" applyBorder="1" applyAlignment="1" applyProtection="1">
      <alignment horizontal="right" vertical="center"/>
      <protection hidden="1"/>
    </xf>
    <xf numFmtId="166" fontId="3" fillId="13" borderId="3" xfId="4" applyNumberFormat="1" applyFont="1" applyFill="1" applyBorder="1" applyAlignment="1" applyProtection="1">
      <alignment horizontal="right" vertical="center"/>
      <protection hidden="1"/>
    </xf>
    <xf numFmtId="166" fontId="3" fillId="13" borderId="9" xfId="4" applyNumberFormat="1" applyFont="1" applyFill="1" applyBorder="1" applyAlignment="1" applyProtection="1">
      <alignment horizontal="right" vertical="center"/>
      <protection hidden="1"/>
    </xf>
    <xf numFmtId="166" fontId="3" fillId="10" borderId="3" xfId="0" applyNumberFormat="1" applyFont="1" applyFill="1" applyBorder="1" applyAlignment="1" applyProtection="1">
      <alignment horizontal="right" vertical="center"/>
      <protection hidden="1"/>
    </xf>
    <xf numFmtId="166" fontId="3" fillId="13" borderId="3" xfId="0" applyNumberFormat="1" applyFont="1" applyFill="1" applyBorder="1" applyAlignment="1" applyProtection="1">
      <alignment horizontal="right" vertical="center"/>
      <protection hidden="1"/>
    </xf>
    <xf numFmtId="166" fontId="3" fillId="13" borderId="9" xfId="0" applyNumberFormat="1" applyFont="1" applyFill="1" applyBorder="1" applyAlignment="1" applyProtection="1">
      <alignment horizontal="right" vertical="center"/>
      <protection hidden="1"/>
    </xf>
    <xf numFmtId="4" fontId="6" fillId="9" borderId="1" xfId="0" applyNumberFormat="1" applyFont="1" applyFill="1" applyBorder="1" applyAlignment="1" applyProtection="1">
      <alignment vertical="center"/>
      <protection hidden="1"/>
    </xf>
    <xf numFmtId="4" fontId="6" fillId="9" borderId="11" xfId="0" applyNumberFormat="1" applyFont="1" applyFill="1" applyBorder="1" applyAlignment="1" applyProtection="1">
      <alignment vertical="center"/>
      <protection hidden="1"/>
    </xf>
    <xf numFmtId="166" fontId="3" fillId="14" borderId="3" xfId="0" applyNumberFormat="1" applyFont="1" applyFill="1" applyBorder="1" applyAlignment="1" applyProtection="1">
      <alignment horizontal="right" vertical="center"/>
      <protection hidden="1"/>
    </xf>
    <xf numFmtId="166" fontId="3" fillId="14" borderId="9" xfId="0" applyNumberFormat="1" applyFont="1" applyFill="1" applyBorder="1" applyAlignment="1" applyProtection="1">
      <alignment horizontal="right" vertical="center"/>
      <protection hidden="1"/>
    </xf>
    <xf numFmtId="166" fontId="3" fillId="15" borderId="3" xfId="0" applyNumberFormat="1" applyFont="1" applyFill="1" applyBorder="1" applyAlignment="1" applyProtection="1">
      <alignment horizontal="right" vertical="center"/>
      <protection hidden="1"/>
    </xf>
    <xf numFmtId="0" fontId="3" fillId="2" borderId="0" xfId="0" applyFont="1" applyFill="1" applyAlignment="1">
      <alignment vertical="center"/>
    </xf>
    <xf numFmtId="166" fontId="8" fillId="0" borderId="12" xfId="1" applyNumberFormat="1" applyFont="1" applyBorder="1" applyAlignment="1" applyProtection="1">
      <alignment horizontal="right" vertical="center"/>
      <protection hidden="1"/>
    </xf>
    <xf numFmtId="166" fontId="8" fillId="0" borderId="3" xfId="1" applyNumberFormat="1" applyFont="1" applyBorder="1" applyAlignment="1" applyProtection="1">
      <alignment horizontal="right" vertical="center"/>
      <protection hidden="1"/>
    </xf>
    <xf numFmtId="166" fontId="8" fillId="14" borderId="3" xfId="0" applyNumberFormat="1" applyFont="1" applyFill="1" applyBorder="1" applyAlignment="1" applyProtection="1">
      <alignment horizontal="right" vertical="center"/>
      <protection hidden="1"/>
    </xf>
    <xf numFmtId="166" fontId="8" fillId="0" borderId="3" xfId="4" applyNumberFormat="1" applyFont="1" applyBorder="1" applyAlignment="1" applyProtection="1">
      <alignment horizontal="right" vertical="center"/>
      <protection hidden="1"/>
    </xf>
    <xf numFmtId="166" fontId="8" fillId="6" borderId="3" xfId="4" applyNumberFormat="1" applyFont="1" applyFill="1" applyBorder="1" applyAlignment="1" applyProtection="1">
      <alignment horizontal="right" vertical="center"/>
      <protection hidden="1"/>
    </xf>
    <xf numFmtId="166" fontId="3" fillId="16" borderId="3" xfId="2" applyNumberFormat="1" applyFont="1" applyFill="1" applyBorder="1" applyAlignment="1" applyProtection="1">
      <alignment horizontal="right" vertical="center"/>
      <protection hidden="1"/>
    </xf>
    <xf numFmtId="166" fontId="8" fillId="16" borderId="3" xfId="2" applyNumberFormat="1" applyFont="1" applyFill="1" applyBorder="1" applyAlignment="1" applyProtection="1">
      <alignment horizontal="right" vertical="center"/>
      <protection hidden="1"/>
    </xf>
    <xf numFmtId="166" fontId="3" fillId="16" borderId="9" xfId="2" applyNumberFormat="1" applyFont="1" applyFill="1" applyBorder="1" applyAlignment="1" applyProtection="1">
      <alignment horizontal="right" vertical="center"/>
      <protection hidden="1"/>
    </xf>
    <xf numFmtId="166" fontId="3" fillId="2" borderId="0" xfId="2" applyNumberFormat="1" applyFont="1" applyFill="1" applyBorder="1" applyAlignment="1" applyProtection="1">
      <alignment horizontal="right" vertical="center"/>
      <protection hidden="1"/>
    </xf>
    <xf numFmtId="166" fontId="3" fillId="17" borderId="3" xfId="2" applyNumberFormat="1" applyFont="1" applyFill="1" applyBorder="1" applyAlignment="1" applyProtection="1">
      <alignment horizontal="right" vertical="center"/>
      <protection hidden="1"/>
    </xf>
    <xf numFmtId="4" fontId="8" fillId="0" borderId="0" xfId="4" applyNumberFormat="1" applyFont="1" applyBorder="1" applyAlignment="1" applyProtection="1">
      <alignment horizontal="right" vertical="center"/>
      <protection hidden="1"/>
    </xf>
    <xf numFmtId="166" fontId="3" fillId="6" borderId="0" xfId="4" applyNumberFormat="1" applyFont="1" applyFill="1" applyBorder="1" applyAlignment="1" applyProtection="1">
      <alignment horizontal="right" vertical="center"/>
      <protection hidden="1"/>
    </xf>
    <xf numFmtId="166" fontId="3" fillId="13" borderId="3" xfId="2" applyNumberFormat="1" applyFont="1" applyFill="1" applyBorder="1" applyAlignment="1" applyProtection="1">
      <alignment horizontal="right" vertical="center"/>
      <protection hidden="1"/>
    </xf>
    <xf numFmtId="166" fontId="3" fillId="13" borderId="0" xfId="2" applyNumberFormat="1" applyFont="1" applyFill="1" applyBorder="1" applyAlignment="1" applyProtection="1">
      <alignment horizontal="right" vertical="center"/>
      <protection hidden="1"/>
    </xf>
    <xf numFmtId="166" fontId="3" fillId="10" borderId="3" xfId="2" applyNumberFormat="1" applyFont="1" applyFill="1" applyBorder="1" applyAlignment="1" applyProtection="1">
      <alignment horizontal="right" vertical="center"/>
      <protection hidden="1"/>
    </xf>
    <xf numFmtId="166" fontId="9" fillId="6" borderId="3" xfId="4" applyNumberFormat="1" applyFont="1" applyFill="1" applyBorder="1" applyAlignment="1" applyProtection="1">
      <alignment horizontal="right" vertical="center"/>
      <protection hidden="1"/>
    </xf>
    <xf numFmtId="4" fontId="3" fillId="10" borderId="3" xfId="4" applyNumberFormat="1" applyFont="1" applyFill="1" applyBorder="1" applyAlignment="1" applyProtection="1">
      <alignment vertical="center"/>
      <protection hidden="1"/>
    </xf>
    <xf numFmtId="4" fontId="3" fillId="10" borderId="3" xfId="4" applyNumberFormat="1" applyFont="1" applyFill="1" applyBorder="1" applyAlignment="1" applyProtection="1">
      <alignment horizontal="right" vertical="center"/>
      <protection hidden="1"/>
    </xf>
    <xf numFmtId="4" fontId="3" fillId="10" borderId="9" xfId="4" applyNumberFormat="1" applyFont="1" applyFill="1" applyBorder="1" applyAlignment="1" applyProtection="1">
      <alignment horizontal="right" vertical="center"/>
      <protection hidden="1"/>
    </xf>
    <xf numFmtId="4" fontId="3" fillId="11" borderId="0" xfId="4" applyNumberFormat="1" applyFont="1" applyFill="1" applyBorder="1" applyAlignment="1" applyProtection="1">
      <alignment horizontal="right" vertical="center"/>
      <protection hidden="1"/>
    </xf>
    <xf numFmtId="166" fontId="3" fillId="2" borderId="0" xfId="4" applyNumberFormat="1" applyFont="1" applyFill="1" applyBorder="1" applyAlignment="1" applyProtection="1">
      <alignment horizontal="right" vertical="center"/>
      <protection hidden="1"/>
    </xf>
    <xf numFmtId="166" fontId="3" fillId="18" borderId="3" xfId="3" applyNumberFormat="1" applyFont="1" applyFill="1" applyBorder="1" applyAlignment="1" applyProtection="1">
      <alignment horizontal="right" vertical="center"/>
      <protection hidden="1"/>
    </xf>
    <xf numFmtId="166" fontId="3" fillId="18" borderId="0" xfId="3" applyNumberFormat="1" applyFont="1" applyFill="1" applyBorder="1" applyAlignment="1" applyProtection="1">
      <alignment horizontal="right" vertical="center"/>
      <protection hidden="1"/>
    </xf>
    <xf numFmtId="166" fontId="3" fillId="10" borderId="3" xfId="4" applyNumberFormat="1" applyFont="1" applyFill="1" applyBorder="1" applyAlignment="1" applyProtection="1">
      <alignment horizontal="right" vertical="center"/>
      <protection hidden="1"/>
    </xf>
    <xf numFmtId="4" fontId="3" fillId="0" borderId="0" xfId="4" applyNumberFormat="1" applyFont="1" applyBorder="1" applyAlignment="1" applyProtection="1">
      <alignment horizontal="left" vertical="center"/>
      <protection hidden="1"/>
    </xf>
    <xf numFmtId="4" fontId="3" fillId="2" borderId="0" xfId="4" applyNumberFormat="1" applyFont="1" applyFill="1" applyBorder="1" applyAlignment="1" applyProtection="1">
      <alignment horizontal="right" vertical="center"/>
      <protection hidden="1"/>
    </xf>
    <xf numFmtId="166" fontId="3" fillId="0" borderId="0" xfId="4" applyNumberFormat="1" applyFont="1" applyBorder="1" applyAlignment="1" applyProtection="1">
      <alignment horizontal="right" vertical="center"/>
      <protection hidden="1"/>
    </xf>
    <xf numFmtId="166" fontId="3" fillId="13" borderId="0" xfId="4" applyNumberFormat="1" applyFont="1" applyFill="1" applyBorder="1" applyAlignment="1" applyProtection="1">
      <alignment horizontal="right" vertical="center"/>
      <protection hidden="1"/>
    </xf>
    <xf numFmtId="4" fontId="5" fillId="9" borderId="9" xfId="0" applyNumberFormat="1" applyFont="1" applyFill="1" applyBorder="1" applyAlignment="1" applyProtection="1">
      <alignment vertical="center"/>
      <protection hidden="1"/>
    </xf>
    <xf numFmtId="4" fontId="5" fillId="9" borderId="10" xfId="0" applyNumberFormat="1" applyFont="1" applyFill="1" applyBorder="1" applyAlignment="1" applyProtection="1">
      <alignment vertical="center"/>
      <protection hidden="1"/>
    </xf>
    <xf numFmtId="4" fontId="5" fillId="9" borderId="10" xfId="0" applyNumberFormat="1" applyFont="1" applyFill="1" applyBorder="1" applyAlignment="1" applyProtection="1">
      <alignment horizontal="right" vertical="center"/>
      <protection hidden="1"/>
    </xf>
    <xf numFmtId="166" fontId="3" fillId="0" borderId="13" xfId="4" applyNumberFormat="1" applyFont="1" applyBorder="1" applyAlignment="1" applyProtection="1">
      <alignment horizontal="right" vertical="center"/>
      <protection hidden="1"/>
    </xf>
    <xf numFmtId="166" fontId="3" fillId="0" borderId="10" xfId="4" applyNumberFormat="1" applyFont="1" applyBorder="1" applyAlignment="1" applyProtection="1">
      <alignment horizontal="right" vertical="center"/>
      <protection hidden="1"/>
    </xf>
    <xf numFmtId="0" fontId="3" fillId="0" borderId="3" xfId="4" applyNumberFormat="1" applyFont="1" applyBorder="1" applyAlignment="1" applyProtection="1">
      <alignment horizontal="left" vertical="center"/>
      <protection hidden="1"/>
    </xf>
    <xf numFmtId="0" fontId="3" fillId="0" borderId="3" xfId="4" applyNumberFormat="1" applyFont="1" applyBorder="1" applyAlignment="1" applyProtection="1">
      <alignment horizontal="center" vertical="center"/>
      <protection hidden="1"/>
    </xf>
    <xf numFmtId="166" fontId="3" fillId="0" borderId="13" xfId="1" applyNumberFormat="1" applyFont="1" applyBorder="1" applyAlignment="1" applyProtection="1">
      <alignment horizontal="right" vertical="center"/>
      <protection hidden="1"/>
    </xf>
    <xf numFmtId="166" fontId="3" fillId="0" borderId="10" xfId="1" applyNumberFormat="1" applyFont="1" applyBorder="1" applyAlignment="1" applyProtection="1">
      <alignment horizontal="right" vertical="center"/>
      <protection hidden="1"/>
    </xf>
    <xf numFmtId="4" fontId="5" fillId="21" borderId="3" xfId="2" applyNumberFormat="1" applyFont="1" applyFill="1" applyBorder="1" applyAlignment="1" applyProtection="1">
      <alignment horizontal="right" vertical="center"/>
      <protection hidden="1"/>
    </xf>
    <xf numFmtId="4" fontId="5" fillId="21" borderId="9" xfId="2" applyNumberFormat="1" applyFont="1" applyFill="1" applyBorder="1" applyAlignment="1" applyProtection="1">
      <alignment horizontal="right" vertical="center"/>
      <protection hidden="1"/>
    </xf>
    <xf numFmtId="166" fontId="6" fillId="22" borderId="3" xfId="2" applyNumberFormat="1" applyFont="1" applyFill="1" applyBorder="1" applyAlignment="1" applyProtection="1">
      <alignment horizontal="right" vertical="center"/>
      <protection hidden="1"/>
    </xf>
    <xf numFmtId="0" fontId="3" fillId="0" borderId="0" xfId="4" applyNumberFormat="1" applyFont="1" applyBorder="1" applyAlignment="1" applyProtection="1">
      <alignment horizontal="left" vertical="center"/>
      <protection hidden="1"/>
    </xf>
    <xf numFmtId="164" fontId="3" fillId="0" borderId="0" xfId="4" applyNumberFormat="1" applyFont="1" applyBorder="1" applyAlignment="1" applyProtection="1">
      <alignment horizontal="right" vertical="center"/>
      <protection hidden="1"/>
    </xf>
    <xf numFmtId="166" fontId="5" fillId="24" borderId="3" xfId="2" applyNumberFormat="1" applyFont="1" applyFill="1" applyBorder="1" applyAlignment="1" applyProtection="1">
      <alignment horizontal="right" vertical="center"/>
      <protection hidden="1"/>
    </xf>
    <xf numFmtId="166" fontId="6" fillId="25" borderId="3" xfId="2" applyNumberFormat="1" applyFont="1" applyFill="1" applyBorder="1" applyAlignment="1" applyProtection="1">
      <alignment horizontal="right" vertical="center"/>
      <protection hidden="1"/>
    </xf>
    <xf numFmtId="166" fontId="6" fillId="19" borderId="3" xfId="2" applyNumberFormat="1" applyFont="1" applyFill="1" applyBorder="1" applyAlignment="1" applyProtection="1">
      <alignment horizontal="right" vertical="center"/>
      <protection hidden="1"/>
    </xf>
    <xf numFmtId="166" fontId="3" fillId="26" borderId="3" xfId="4" applyNumberFormat="1" applyFont="1" applyFill="1" applyBorder="1" applyAlignment="1" applyProtection="1">
      <alignment horizontal="right" vertical="center"/>
      <protection hidden="1"/>
    </xf>
    <xf numFmtId="166" fontId="10" fillId="27" borderId="3" xfId="2" applyNumberFormat="1" applyFont="1" applyFill="1" applyBorder="1" applyAlignment="1" applyProtection="1">
      <alignment horizontal="right" vertical="center"/>
      <protection hidden="1"/>
    </xf>
    <xf numFmtId="166" fontId="3" fillId="0" borderId="0" xfId="2" applyNumberFormat="1" applyFont="1" applyBorder="1" applyAlignment="1" applyProtection="1">
      <alignment horizontal="right" vertical="center"/>
      <protection hidden="1"/>
    </xf>
    <xf numFmtId="4" fontId="3" fillId="2" borderId="0" xfId="2" applyNumberFormat="1" applyFont="1" applyFill="1" applyBorder="1" applyAlignment="1" applyProtection="1">
      <alignment horizontal="right" vertical="center"/>
      <protection hidden="1"/>
    </xf>
    <xf numFmtId="4" fontId="4" fillId="25" borderId="3" xfId="2" applyNumberFormat="1" applyFont="1" applyFill="1" applyBorder="1" applyAlignment="1" applyProtection="1">
      <alignment horizontal="right" vertical="center"/>
      <protection hidden="1"/>
    </xf>
    <xf numFmtId="166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166" fontId="3" fillId="0" borderId="4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165" fontId="3" fillId="4" borderId="3" xfId="4" applyNumberFormat="1" applyFont="1" applyFill="1" applyBorder="1" applyAlignment="1" applyProtection="1">
      <alignment horizontal="center" vertical="center"/>
      <protection hidden="1"/>
    </xf>
    <xf numFmtId="4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4" fillId="3" borderId="1" xfId="4" applyNumberFormat="1" applyFont="1" applyFill="1" applyBorder="1" applyAlignment="1" applyProtection="1">
      <alignment horizontal="center" vertical="center"/>
      <protection hidden="1"/>
    </xf>
    <xf numFmtId="0" fontId="4" fillId="3" borderId="2" xfId="4" applyNumberFormat="1" applyFont="1" applyFill="1" applyBorder="1" applyAlignment="1" applyProtection="1">
      <alignment horizontal="center" vertical="center"/>
      <protection hidden="1"/>
    </xf>
    <xf numFmtId="0" fontId="4" fillId="3" borderId="5" xfId="4" applyNumberFormat="1" applyFont="1" applyFill="1" applyBorder="1" applyAlignment="1" applyProtection="1">
      <alignment horizontal="center" vertical="center"/>
      <protection hidden="1"/>
    </xf>
    <xf numFmtId="0" fontId="4" fillId="3" borderId="6" xfId="4" applyNumberFormat="1" applyFont="1" applyFill="1" applyBorder="1" applyAlignment="1" applyProtection="1">
      <alignment horizontal="center" vertical="center"/>
      <protection hidden="1"/>
    </xf>
    <xf numFmtId="164" fontId="4" fillId="3" borderId="3" xfId="4" applyNumberFormat="1" applyFont="1" applyFill="1" applyBorder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left" vertical="center"/>
      <protection hidden="1"/>
    </xf>
    <xf numFmtId="0" fontId="3" fillId="13" borderId="3" xfId="0" applyFont="1" applyFill="1" applyBorder="1" applyAlignment="1" applyProtection="1">
      <alignment horizontal="left" vertical="center"/>
      <protection hidden="1"/>
    </xf>
    <xf numFmtId="0" fontId="5" fillId="7" borderId="3" xfId="0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0" fontId="3" fillId="12" borderId="3" xfId="0" applyFont="1" applyFill="1" applyBorder="1" applyAlignment="1" applyProtection="1">
      <alignment horizontal="left" vertical="center"/>
      <protection locked="0"/>
    </xf>
    <xf numFmtId="4" fontId="5" fillId="7" borderId="3" xfId="0" applyNumberFormat="1" applyFont="1" applyFill="1" applyBorder="1" applyAlignment="1" applyProtection="1">
      <alignment horizontal="center" vertical="center"/>
      <protection hidden="1"/>
    </xf>
    <xf numFmtId="0" fontId="3" fillId="14" borderId="3" xfId="0" applyFont="1" applyFill="1" applyBorder="1" applyAlignment="1" applyProtection="1">
      <alignment horizontal="left" vertical="center"/>
      <protection hidden="1"/>
    </xf>
    <xf numFmtId="0" fontId="3" fillId="0" borderId="12" xfId="0" applyFont="1" applyBorder="1" applyAlignment="1" applyProtection="1">
      <alignment horizontal="left" vertical="center"/>
      <protection hidden="1"/>
    </xf>
    <xf numFmtId="44" fontId="3" fillId="16" borderId="3" xfId="2" applyFont="1" applyFill="1" applyBorder="1" applyAlignment="1" applyProtection="1">
      <alignment horizontal="left" vertical="center"/>
      <protection hidden="1"/>
    </xf>
    <xf numFmtId="0" fontId="3" fillId="6" borderId="3" xfId="0" applyFont="1" applyFill="1" applyBorder="1" applyAlignment="1" applyProtection="1">
      <alignment horizontal="left" vertical="center"/>
      <protection hidden="1"/>
    </xf>
    <xf numFmtId="0" fontId="3" fillId="13" borderId="3" xfId="2" applyNumberFormat="1" applyFont="1" applyFill="1" applyBorder="1" applyAlignment="1" applyProtection="1">
      <alignment horizontal="left" vertical="center"/>
      <protection hidden="1"/>
    </xf>
    <xf numFmtId="0" fontId="3" fillId="19" borderId="3" xfId="0" applyFont="1" applyFill="1" applyBorder="1" applyAlignment="1" applyProtection="1">
      <alignment horizontal="left" vertical="center"/>
      <protection hidden="1"/>
    </xf>
    <xf numFmtId="0" fontId="3" fillId="6" borderId="3" xfId="4" applyNumberFormat="1" applyFont="1" applyFill="1" applyBorder="1" applyAlignment="1" applyProtection="1">
      <alignment horizontal="left" vertical="center"/>
      <protection hidden="1"/>
    </xf>
    <xf numFmtId="0" fontId="3" fillId="6" borderId="3" xfId="2" applyNumberFormat="1" applyFont="1" applyFill="1" applyBorder="1" applyAlignment="1" applyProtection="1">
      <alignment horizontal="left" vertical="center"/>
      <protection hidden="1"/>
    </xf>
    <xf numFmtId="0" fontId="3" fillId="18" borderId="3" xfId="4" applyNumberFormat="1" applyFont="1" applyFill="1" applyBorder="1" applyAlignment="1" applyProtection="1">
      <alignment horizontal="left" vertical="center"/>
      <protection hidden="1"/>
    </xf>
    <xf numFmtId="4" fontId="3" fillId="6" borderId="3" xfId="4" applyNumberFormat="1" applyFont="1" applyFill="1" applyBorder="1" applyAlignment="1" applyProtection="1">
      <alignment horizontal="left" vertical="center"/>
      <protection hidden="1"/>
    </xf>
    <xf numFmtId="0" fontId="4" fillId="3" borderId="9" xfId="4" applyNumberFormat="1" applyFont="1" applyFill="1" applyBorder="1" applyAlignment="1" applyProtection="1">
      <alignment horizontal="center" vertical="center"/>
      <protection hidden="1"/>
    </xf>
    <xf numFmtId="0" fontId="4" fillId="3" borderId="10" xfId="4" applyNumberFormat="1" applyFont="1" applyFill="1" applyBorder="1" applyAlignment="1" applyProtection="1">
      <alignment horizontal="center" vertical="center"/>
      <protection hidden="1"/>
    </xf>
    <xf numFmtId="0" fontId="4" fillId="3" borderId="13" xfId="4" applyNumberFormat="1" applyFont="1" applyFill="1" applyBorder="1" applyAlignment="1" applyProtection="1">
      <alignment horizontal="center" vertical="center"/>
      <protection hidden="1"/>
    </xf>
    <xf numFmtId="44" fontId="5" fillId="20" borderId="3" xfId="2" applyFont="1" applyFill="1" applyBorder="1" applyAlignment="1" applyProtection="1">
      <alignment horizontal="left" vertical="center"/>
      <protection hidden="1"/>
    </xf>
    <xf numFmtId="4" fontId="13" fillId="0" borderId="11" xfId="0" applyNumberFormat="1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center" vertical="top"/>
    </xf>
    <xf numFmtId="4" fontId="12" fillId="0" borderId="0" xfId="0" applyNumberFormat="1" applyFont="1" applyAlignment="1">
      <alignment horizontal="center"/>
    </xf>
    <xf numFmtId="164" fontId="5" fillId="20" borderId="3" xfId="0" applyNumberFormat="1" applyFont="1" applyFill="1" applyBorder="1" applyAlignment="1">
      <alignment horizontal="left" vertical="center"/>
    </xf>
    <xf numFmtId="0" fontId="5" fillId="23" borderId="3" xfId="2" applyNumberFormat="1" applyFont="1" applyFill="1" applyBorder="1" applyAlignment="1" applyProtection="1">
      <alignment horizontal="left" vertical="center"/>
      <protection hidden="1"/>
    </xf>
    <xf numFmtId="0" fontId="3" fillId="19" borderId="3" xfId="2" applyNumberFormat="1" applyFont="1" applyFill="1" applyBorder="1" applyAlignment="1" applyProtection="1">
      <alignment horizontal="left" vertical="center"/>
      <protection hidden="1"/>
    </xf>
    <xf numFmtId="4" fontId="3" fillId="13" borderId="3" xfId="4" applyNumberFormat="1" applyFont="1" applyFill="1" applyBorder="1" applyAlignment="1" applyProtection="1">
      <alignment horizontal="left" vertical="center"/>
      <protection hidden="1"/>
    </xf>
    <xf numFmtId="4" fontId="3" fillId="0" borderId="3" xfId="4" applyNumberFormat="1" applyFont="1" applyBorder="1" applyAlignment="1" applyProtection="1">
      <alignment horizontal="left" vertical="center"/>
      <protection hidden="1"/>
    </xf>
  </cellXfs>
  <cellStyles count="5">
    <cellStyle name="Moeda" xfId="2" builtinId="4"/>
    <cellStyle name="Normal" xfId="0" builtinId="0"/>
    <cellStyle name="Porcentagem" xfId="3" builtinId="5"/>
    <cellStyle name="Texto Explicativo" xfId="4" builtinId="5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1</xdr:row>
      <xdr:rowOff>47624</xdr:rowOff>
    </xdr:from>
    <xdr:to>
      <xdr:col>16</xdr:col>
      <xdr:colOff>993774</xdr:colOff>
      <xdr:row>4</xdr:row>
      <xdr:rowOff>120650</xdr:rowOff>
    </xdr:to>
    <xdr:sp macro="" textlink="">
      <xdr:nvSpPr>
        <xdr:cNvPr id="2" name="Retângulo de cantos arredondados 2">
          <a:extLst>
            <a:ext uri="{FF2B5EF4-FFF2-40B4-BE49-F238E27FC236}">
              <a16:creationId xmlns:a16="http://schemas.microsoft.com/office/drawing/2014/main" id="{81751861-3EA2-45C7-BEC0-A1C4D5FF25D4}"/>
            </a:ext>
          </a:extLst>
        </xdr:cNvPr>
        <xdr:cNvSpPr/>
      </xdr:nvSpPr>
      <xdr:spPr>
        <a:xfrm>
          <a:off x="114299" y="85724"/>
          <a:ext cx="9451975" cy="558801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Liberation Sans Narrow"/>
            </a:rPr>
            <a:t>COMPLEXO HOSPITALAR SUL - MANAUS </a:t>
          </a:r>
        </a:p>
        <a:p>
          <a:pPr algn="ctr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Liberation Sans Narrow"/>
            </a:rPr>
            <a:t> DEMONSTRATIVO DE FLUXO DE CAIXA JANEIRO A JUNHO 2025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2-SECOF\12.COMPLEXO%20HOSPITALAR%20DE%20MANAUS\03.PRESTA&#199;&#195;O%20DE%20CONTAS\Presta&#231;&#227;o%20de%20Contas%20-%20MANAUS%202025.xlsx" TargetMode="External"/><Relationship Id="rId1" Type="http://schemas.openxmlformats.org/officeDocument/2006/relationships/externalLinkPath" Target="file:///Y:\02-SECOF\12.COMPLEXO%20HOSPITALAR%20DE%20MANAUS\03.PRESTA&#199;&#195;O%20DE%20CONTAS\Presta&#231;&#227;o%20de%20Contas%20-%20MANAU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Apresentação Fluxo Caixa"/>
      <sheetName val="Controle de Saldos"/>
      <sheetName val="Controle "/>
      <sheetName val="PLANO DE APLICAÇÃO "/>
      <sheetName val="CAIXA TESOURARIA"/>
      <sheetName val="Controle de Cheque"/>
      <sheetName val="Controle Planilha"/>
      <sheetName val="Gastos das Contas"/>
      <sheetName val="Índices"/>
      <sheetName val="MENU 31.291-9"/>
      <sheetName val="MENU 98891-4"/>
      <sheetName val="MENU 98890-6"/>
      <sheetName val="MENU 446-8"/>
      <sheetName val="MENU Acumulado"/>
      <sheetName val="P Prestação Composição"/>
      <sheetName val="Composição de Saldos"/>
      <sheetName val="Saldos e Receitas"/>
      <sheetName val="Movimentação Financeira"/>
      <sheetName val="Prestação de Contas 31291-9"/>
      <sheetName val="Prestação de Contas 98891-4"/>
      <sheetName val="Prestação de Contas 446-8"/>
      <sheetName val="Prestação de Contas 98890-6"/>
      <sheetName val="Recebimentos C.G."/>
      <sheetName val="Rendimento 98890-6"/>
      <sheetName val="Rendimento 98891-4"/>
      <sheetName val="Rendimento 31.291-9"/>
      <sheetName val="Rendimento 31810-6 CEBAS"/>
      <sheetName val="Rendimento 31810-6"/>
      <sheetName val="FINANCEIRO ACUMULADO"/>
      <sheetName val="P Prestação Acumulado"/>
      <sheetName val="RELATÓRIO FINANCEIRO - TCE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0</v>
          </cell>
        </row>
        <row r="15">
          <cell r="E15">
            <v>0</v>
          </cell>
          <cell r="G15"/>
          <cell r="L15"/>
          <cell r="N15"/>
        </row>
        <row r="25">
          <cell r="C25"/>
          <cell r="D25"/>
          <cell r="E25"/>
          <cell r="F25"/>
          <cell r="G25"/>
          <cell r="H25"/>
          <cell r="I25"/>
          <cell r="J25"/>
          <cell r="K25"/>
          <cell r="M25"/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</sheetData>
      <sheetData sheetId="6"/>
      <sheetData sheetId="7">
        <row r="4">
          <cell r="C4" t="str">
            <v>JANEIRO</v>
          </cell>
        </row>
        <row r="5">
          <cell r="C5" t="str">
            <v>FEVEREIRO</v>
          </cell>
        </row>
        <row r="6">
          <cell r="C6" t="str">
            <v>MARÇO</v>
          </cell>
        </row>
        <row r="7">
          <cell r="C7" t="str">
            <v>ABRIL</v>
          </cell>
        </row>
        <row r="8">
          <cell r="C8" t="str">
            <v>MAIO</v>
          </cell>
        </row>
        <row r="9">
          <cell r="C9" t="str">
            <v>JUNHO</v>
          </cell>
        </row>
        <row r="10">
          <cell r="C10" t="str">
            <v>JULHO</v>
          </cell>
        </row>
        <row r="11">
          <cell r="C11" t="str">
            <v>AGOSTO</v>
          </cell>
        </row>
        <row r="12">
          <cell r="C12" t="str">
            <v>SETEMBRO</v>
          </cell>
        </row>
        <row r="13">
          <cell r="C13" t="str">
            <v>OUTUBRO</v>
          </cell>
        </row>
        <row r="14">
          <cell r="C14" t="str">
            <v>NOVEMBRO</v>
          </cell>
        </row>
        <row r="15">
          <cell r="C15" t="str">
            <v>DEZEMBRO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41">
          <cell r="D41"/>
          <cell r="E41"/>
          <cell r="F41"/>
          <cell r="G41"/>
          <cell r="H41"/>
          <cell r="I41"/>
        </row>
        <row r="42">
          <cell r="D42"/>
          <cell r="E42"/>
          <cell r="F42"/>
          <cell r="G42"/>
          <cell r="H42"/>
          <cell r="I42"/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</row>
      </sheetData>
      <sheetData sheetId="20">
        <row r="6">
          <cell r="D6">
            <v>0</v>
          </cell>
          <cell r="E6">
            <v>415.19</v>
          </cell>
          <cell r="F6">
            <v>155.19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D7">
            <v>0</v>
          </cell>
          <cell r="E7">
            <v>673000</v>
          </cell>
          <cell r="F7">
            <v>679431.38</v>
          </cell>
          <cell r="G7">
            <v>685760.7</v>
          </cell>
          <cell r="H7">
            <v>3595042.42</v>
          </cell>
          <cell r="I7">
            <v>3634520.33</v>
          </cell>
          <cell r="J7">
            <v>3672998.28</v>
          </cell>
          <cell r="K7">
            <v>3686712.45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12">
          <cell r="D12">
            <v>0</v>
          </cell>
          <cell r="E12">
            <v>6431.3800000000047</v>
          </cell>
          <cell r="F12">
            <v>6329.3499999999485</v>
          </cell>
          <cell r="G12">
            <v>11431.719999999972</v>
          </cell>
          <cell r="H12">
            <v>39477.909999999916</v>
          </cell>
          <cell r="I12">
            <v>38477.950000000303</v>
          </cell>
          <cell r="J12">
            <v>13714.170000000042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8">
          <cell r="D28">
            <v>520</v>
          </cell>
          <cell r="E28">
            <v>260</v>
          </cell>
          <cell r="F28">
            <v>155.22</v>
          </cell>
          <cell r="G28">
            <v>0.05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64">
          <cell r="D64">
            <v>415.19</v>
          </cell>
          <cell r="E64">
            <v>155.19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673000</v>
          </cell>
          <cell r="E65">
            <v>679431.38</v>
          </cell>
          <cell r="F65">
            <v>685760.7</v>
          </cell>
          <cell r="G65">
            <v>3595042.42</v>
          </cell>
          <cell r="H65">
            <v>3634520.33</v>
          </cell>
          <cell r="I65">
            <v>3672998.28</v>
          </cell>
          <cell r="J65">
            <v>3686712.45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673935.19</v>
          </cell>
          <cell r="E67"/>
          <cell r="F67"/>
          <cell r="G67">
            <v>2897850</v>
          </cell>
          <cell r="H67"/>
          <cell r="I67"/>
          <cell r="J67"/>
          <cell r="K67"/>
          <cell r="L67"/>
          <cell r="M67"/>
          <cell r="N67"/>
          <cell r="O67"/>
        </row>
        <row r="68">
          <cell r="D68"/>
          <cell r="E68"/>
          <cell r="F68"/>
          <cell r="G68"/>
          <cell r="H68"/>
          <cell r="I68"/>
          <cell r="K68"/>
          <cell r="L68"/>
          <cell r="M68"/>
          <cell r="N68"/>
          <cell r="O68"/>
        </row>
        <row r="69"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</row>
        <row r="70">
          <cell r="J70">
            <v>0</v>
          </cell>
        </row>
      </sheetData>
      <sheetData sheetId="2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/>
          <cell r="E66"/>
          <cell r="F66"/>
          <cell r="G66"/>
          <cell r="H66"/>
          <cell r="I66"/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/>
        </row>
        <row r="67"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</row>
        <row r="69">
          <cell r="D69"/>
          <cell r="E69"/>
          <cell r="F69"/>
          <cell r="J69">
            <v>0</v>
          </cell>
        </row>
      </sheetData>
      <sheetData sheetId="22">
        <row r="6">
          <cell r="D6">
            <v>6939.2</v>
          </cell>
          <cell r="E6">
            <v>5335.16</v>
          </cell>
          <cell r="F6">
            <v>10002.040000000001</v>
          </cell>
          <cell r="G6">
            <v>10000.67</v>
          </cell>
          <cell r="H6">
            <v>10000.6</v>
          </cell>
          <cell r="I6">
            <v>9999.15</v>
          </cell>
          <cell r="J6">
            <v>16995.419999999998</v>
          </cell>
          <cell r="K6">
            <v>10000.99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D7">
            <v>27986904.399999999</v>
          </cell>
          <cell r="E7">
            <v>11446924.1</v>
          </cell>
          <cell r="F7">
            <v>14517531.109999999</v>
          </cell>
          <cell r="G7">
            <v>11689826.07</v>
          </cell>
          <cell r="H7">
            <v>2652374.46</v>
          </cell>
          <cell r="I7">
            <v>113561.29</v>
          </cell>
          <cell r="J7">
            <v>231031.61</v>
          </cell>
          <cell r="K7">
            <v>22337107.510000002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12">
          <cell r="D12">
            <v>208237.79000000321</v>
          </cell>
          <cell r="E12">
            <v>286845.15999999223</v>
          </cell>
          <cell r="F12">
            <v>204890.90000000075</v>
          </cell>
          <cell r="G12">
            <v>310836.32999999868</v>
          </cell>
          <cell r="H12">
            <v>134746.38000000123</v>
          </cell>
          <cell r="I12">
            <v>110500.06000000109</v>
          </cell>
          <cell r="J12">
            <v>67976.560000002632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0</v>
          </cell>
          <cell r="E13">
            <v>51753.34</v>
          </cell>
          <cell r="F13">
            <v>81648.320000000007</v>
          </cell>
          <cell r="G13">
            <v>109940.51</v>
          </cell>
          <cell r="H13">
            <v>18216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1173.9000000000001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/>
          <cell r="K18"/>
          <cell r="L18"/>
          <cell r="M18"/>
          <cell r="N18"/>
          <cell r="O18"/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/>
          <cell r="K19"/>
          <cell r="L19"/>
          <cell r="M19"/>
          <cell r="N19"/>
          <cell r="O19"/>
        </row>
        <row r="25">
          <cell r="D25">
            <v>302064.91000000003</v>
          </cell>
          <cell r="E25">
            <v>685853.24999999988</v>
          </cell>
          <cell r="F25">
            <v>4317169.96</v>
          </cell>
          <cell r="G25">
            <v>1759443.52</v>
          </cell>
          <cell r="H25">
            <v>1284630.1499999999</v>
          </cell>
          <cell r="I25">
            <v>6997.7</v>
          </cell>
          <cell r="J25">
            <v>3820.04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2649504.0400000005</v>
          </cell>
          <cell r="E26">
            <v>5294401.8499999996</v>
          </cell>
          <cell r="F26">
            <v>6766418.5600000005</v>
          </cell>
          <cell r="G26">
            <v>10122201.499999998</v>
          </cell>
          <cell r="H26">
            <v>11228053.549999999</v>
          </cell>
          <cell r="I26">
            <v>10269884.469999999</v>
          </cell>
          <cell r="J26">
            <v>45123.54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8">
          <cell r="D28">
            <v>294</v>
          </cell>
          <cell r="E28">
            <v>367.5</v>
          </cell>
          <cell r="F28">
            <v>484.55</v>
          </cell>
          <cell r="G28">
            <v>467.5</v>
          </cell>
          <cell r="H28">
            <v>465.85</v>
          </cell>
          <cell r="I28">
            <v>453.75</v>
          </cell>
          <cell r="J28">
            <v>473.55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377806.3</v>
          </cell>
          <cell r="F29">
            <v>379764.80000000005</v>
          </cell>
          <cell r="G29">
            <v>351224.88</v>
          </cell>
          <cell r="H29">
            <v>380325.66000000003</v>
          </cell>
          <cell r="I29">
            <v>388090.23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4277.05</v>
          </cell>
          <cell r="E30">
            <v>0</v>
          </cell>
          <cell r="F30">
            <v>0</v>
          </cell>
          <cell r="G30">
            <v>941264.35</v>
          </cell>
          <cell r="H30">
            <v>691074.77</v>
          </cell>
          <cell r="I30">
            <v>739033.51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24349.65</v>
          </cell>
          <cell r="F31">
            <v>95645.23000000001</v>
          </cell>
          <cell r="G31">
            <v>100683.2</v>
          </cell>
          <cell r="H31">
            <v>43748.2</v>
          </cell>
          <cell r="I31">
            <v>46784.1</v>
          </cell>
          <cell r="J31">
            <v>48240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1135.2</v>
          </cell>
          <cell r="E32">
            <v>1359464.4199999997</v>
          </cell>
          <cell r="F32">
            <v>2426901.3999999994</v>
          </cell>
          <cell r="G32">
            <v>3123851.37</v>
          </cell>
          <cell r="H32">
            <v>1302689.3</v>
          </cell>
          <cell r="I32">
            <v>5040781.9600000009</v>
          </cell>
          <cell r="J32">
            <v>3821315.3400000003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4577085.7599999988</v>
          </cell>
          <cell r="E33">
            <v>3589067.5699999984</v>
          </cell>
          <cell r="F33">
            <v>4923620.8600000003</v>
          </cell>
          <cell r="G33">
            <v>4531755.6600000011</v>
          </cell>
          <cell r="H33">
            <v>4410452.54</v>
          </cell>
          <cell r="I33">
            <v>1817774.8499999999</v>
          </cell>
          <cell r="J33">
            <v>22607.73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480786.03</v>
          </cell>
          <cell r="E35">
            <v>545421.52</v>
          </cell>
          <cell r="F35">
            <v>678288.78</v>
          </cell>
          <cell r="G35">
            <v>1239463.4100000001</v>
          </cell>
          <cell r="H35">
            <v>629060.22</v>
          </cell>
          <cell r="I35">
            <v>140079.01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D36">
            <v>8061913.8500000006</v>
          </cell>
          <cell r="E36">
            <v>16661329.839999998</v>
          </cell>
          <cell r="F36">
            <v>14800688.779999999</v>
          </cell>
          <cell r="G36">
            <v>15664760.370000001</v>
          </cell>
          <cell r="H36">
            <v>13996014.050000001</v>
          </cell>
          <cell r="I36">
            <v>15897630.610000003</v>
          </cell>
          <cell r="J36">
            <v>3779049.61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41">
          <cell r="D41" t="e">
            <v>#VALUE!</v>
          </cell>
          <cell r="E41" t="e">
            <v>#VALUE!</v>
          </cell>
          <cell r="F41" t="e">
            <v>#VALUE!</v>
          </cell>
          <cell r="G41"/>
          <cell r="H41"/>
          <cell r="I41"/>
        </row>
        <row r="42">
          <cell r="D42" t="e">
            <v>#VALUE!</v>
          </cell>
          <cell r="E42" t="e">
            <v>#VALUE!</v>
          </cell>
          <cell r="F42" t="e">
            <v>#VALUE!</v>
          </cell>
          <cell r="G42"/>
          <cell r="H42"/>
          <cell r="I42"/>
        </row>
        <row r="45">
          <cell r="D45" t="e">
            <v>#VALUE!</v>
          </cell>
          <cell r="I45" t="e">
            <v>#VALUE!</v>
          </cell>
        </row>
        <row r="46">
          <cell r="E46" t="e">
            <v>#VALUE!</v>
          </cell>
          <cell r="F46" t="e">
            <v>#VALUE!</v>
          </cell>
          <cell r="G46" t="e">
            <v>#VALUE!</v>
          </cell>
          <cell r="H46" t="e">
            <v>#VALUE!</v>
          </cell>
        </row>
        <row r="64">
          <cell r="D64">
            <v>5335.16</v>
          </cell>
          <cell r="E64">
            <v>10002.040000000001</v>
          </cell>
          <cell r="F64">
            <v>10000.67</v>
          </cell>
          <cell r="G64">
            <v>10000.6</v>
          </cell>
          <cell r="H64">
            <v>9999.15</v>
          </cell>
          <cell r="I64">
            <v>16995.419999999998</v>
          </cell>
          <cell r="J64">
            <v>10000.99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11446924.1</v>
          </cell>
          <cell r="E65">
            <v>14517531.109999999</v>
          </cell>
          <cell r="F65">
            <v>11689826.07</v>
          </cell>
          <cell r="G65">
            <v>2652374.46</v>
          </cell>
          <cell r="H65">
            <v>113561.29</v>
          </cell>
          <cell r="I65">
            <v>231031.61</v>
          </cell>
          <cell r="J65">
            <v>22337107.510000002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/>
          <cell r="O66">
            <v>0</v>
          </cell>
        </row>
        <row r="67"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</row>
        <row r="68">
          <cell r="D68">
            <v>673935.19</v>
          </cell>
          <cell r="E68">
            <v>0</v>
          </cell>
          <cell r="F68">
            <v>0</v>
          </cell>
          <cell r="G68">
            <v>2897850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/>
        </row>
        <row r="69">
          <cell r="D69"/>
          <cell r="E69">
            <v>0</v>
          </cell>
          <cell r="F69"/>
          <cell r="G69"/>
          <cell r="H69"/>
          <cell r="I69"/>
          <cell r="J69">
            <v>0</v>
          </cell>
          <cell r="K69"/>
          <cell r="L69"/>
          <cell r="M69"/>
          <cell r="N69"/>
          <cell r="O69"/>
        </row>
      </sheetData>
      <sheetData sheetId="23">
        <row r="313">
          <cell r="J313">
            <v>0</v>
          </cell>
          <cell r="M313">
            <v>0</v>
          </cell>
        </row>
        <row r="314">
          <cell r="J314">
            <v>31274737.289999999</v>
          </cell>
          <cell r="M314">
            <v>0</v>
          </cell>
        </row>
        <row r="315">
          <cell r="J315">
            <v>31274737.289999999</v>
          </cell>
          <cell r="M315">
            <v>0</v>
          </cell>
        </row>
        <row r="316">
          <cell r="J316">
            <v>31274737.290000003</v>
          </cell>
          <cell r="M316">
            <v>0</v>
          </cell>
        </row>
        <row r="317">
          <cell r="J317">
            <v>31274737.290000003</v>
          </cell>
          <cell r="M317">
            <v>0</v>
          </cell>
        </row>
        <row r="318">
          <cell r="J318">
            <v>34361476.719999999</v>
          </cell>
          <cell r="M318">
            <v>0</v>
          </cell>
        </row>
        <row r="319">
          <cell r="J319">
            <v>29751734.719999999</v>
          </cell>
          <cell r="M319">
            <v>0</v>
          </cell>
        </row>
        <row r="320">
          <cell r="J320">
            <v>0</v>
          </cell>
          <cell r="M320">
            <v>0</v>
          </cell>
        </row>
        <row r="321">
          <cell r="J321">
            <v>0</v>
          </cell>
          <cell r="M321">
            <v>0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0</v>
          </cell>
        </row>
        <row r="324">
          <cell r="J324">
            <v>0</v>
          </cell>
          <cell r="M324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14834-9A78-426D-BEA4-9AF03DA5667B}">
  <dimension ref="A1:AB97"/>
  <sheetViews>
    <sheetView tabSelected="1" zoomScaleNormal="100" workbookViewId="0">
      <selection activeCell="T2" sqref="T2"/>
    </sheetView>
  </sheetViews>
  <sheetFormatPr defaultColWidth="7.6328125" defaultRowHeight="13" x14ac:dyDescent="0.35"/>
  <cols>
    <col min="1" max="1" width="0.54296875" style="51" customWidth="1"/>
    <col min="2" max="2" width="19.1796875" style="110" customWidth="1"/>
    <col min="3" max="3" width="24.08984375" style="110" customWidth="1"/>
    <col min="4" max="4" width="16.453125" style="4" bestFit="1" customWidth="1"/>
    <col min="5" max="6" width="14.54296875" style="4" bestFit="1" customWidth="1"/>
    <col min="7" max="7" width="15.08984375" style="4" customWidth="1"/>
    <col min="8" max="8" width="12.81640625" style="4" hidden="1" customWidth="1"/>
    <col min="9" max="9" width="16.54296875" style="4" customWidth="1"/>
    <col min="10" max="10" width="21.54296875" style="4" hidden="1" customWidth="1"/>
    <col min="11" max="11" width="13.90625" style="4" hidden="1" customWidth="1"/>
    <col min="12" max="12" width="20.1796875" style="4" hidden="1" customWidth="1"/>
    <col min="13" max="13" width="13.26953125" style="4" hidden="1" customWidth="1"/>
    <col min="14" max="14" width="26.36328125" style="4" hidden="1" customWidth="1"/>
    <col min="15" max="15" width="23.90625" style="4" hidden="1" customWidth="1"/>
    <col min="16" max="16" width="1.453125" style="4" customWidth="1"/>
    <col min="17" max="17" width="15.54296875" style="4" bestFit="1" customWidth="1"/>
    <col min="18" max="25" width="7.6328125" style="51"/>
    <col min="26" max="26" width="9.36328125" style="51" bestFit="1" customWidth="1"/>
    <col min="27" max="16384" width="7.6328125" style="51"/>
  </cols>
  <sheetData>
    <row r="1" spans="1:17" s="1" customFormat="1" ht="3" customHeight="1" x14ac:dyDescent="0.3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3"/>
    </row>
    <row r="2" spans="1:17" s="1" customFormat="1" x14ac:dyDescent="0.35"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3"/>
    </row>
    <row r="3" spans="1:17" s="1" customFormat="1" x14ac:dyDescent="0.35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3"/>
    </row>
    <row r="4" spans="1:17" s="1" customFormat="1" x14ac:dyDescent="0.35"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  <c r="Q4" s="3"/>
    </row>
    <row r="5" spans="1:17" s="1" customFormat="1" x14ac:dyDescent="0.35"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  <c r="Q5" s="3"/>
    </row>
    <row r="6" spans="1:17" s="1" customFormat="1" ht="15.75" customHeight="1" x14ac:dyDescent="0.35">
      <c r="B6" s="111" t="s">
        <v>1</v>
      </c>
      <c r="C6" s="112"/>
      <c r="D6" s="135" t="s">
        <v>2</v>
      </c>
      <c r="E6" s="136"/>
      <c r="F6" s="136"/>
      <c r="G6" s="136"/>
      <c r="H6" s="136"/>
      <c r="I6" s="137"/>
      <c r="J6" s="5"/>
      <c r="K6" s="5"/>
      <c r="L6" s="5"/>
      <c r="M6" s="5"/>
      <c r="N6" s="5"/>
      <c r="O6" s="5"/>
      <c r="P6" s="6"/>
      <c r="Q6" s="115" t="s">
        <v>3</v>
      </c>
    </row>
    <row r="7" spans="1:17" s="1" customFormat="1" ht="10.5" customHeight="1" x14ac:dyDescent="0.35">
      <c r="B7" s="113"/>
      <c r="C7" s="114"/>
      <c r="D7" s="106" t="str">
        <f>'[1]Controle Planilha'!$C$4</f>
        <v>JANEIRO</v>
      </c>
      <c r="E7" s="106" t="str">
        <f>'[1]Controle Planilha'!$C$5</f>
        <v>FEVEREIRO</v>
      </c>
      <c r="F7" s="106" t="str">
        <f>'[1]Controle Planilha'!$C$6</f>
        <v>MARÇO</v>
      </c>
      <c r="G7" s="106" t="str">
        <f>'[1]Controle Planilha'!$C$7</f>
        <v>ABRIL</v>
      </c>
      <c r="H7" s="106" t="str">
        <f>'[1]Controle Planilha'!$C$8</f>
        <v>MAIO</v>
      </c>
      <c r="I7" s="106" t="str">
        <f>'[1]Controle Planilha'!$C$9</f>
        <v>JUNHO</v>
      </c>
      <c r="J7" s="7" t="str">
        <f>'[1]Controle Planilha'!$C$10</f>
        <v>JULHO</v>
      </c>
      <c r="K7" s="7" t="str">
        <f>'[1]Controle Planilha'!$C$11</f>
        <v>AGOSTO</v>
      </c>
      <c r="L7" s="7" t="str">
        <f>'[1]Controle Planilha'!$C$12</f>
        <v>SETEMBRO</v>
      </c>
      <c r="M7" s="7" t="str">
        <f>'[1]Controle Planilha'!$C$13</f>
        <v>OUTUBRO</v>
      </c>
      <c r="N7" s="7" t="str">
        <f>'[1]Controle Planilha'!$C$14</f>
        <v>NOVEMBRO</v>
      </c>
      <c r="O7" s="7" t="str">
        <f>'[1]Controle Planilha'!$C$15</f>
        <v>DEZEMBRO</v>
      </c>
      <c r="P7" s="8"/>
      <c r="Q7" s="115"/>
    </row>
    <row r="8" spans="1:17" s="1" customFormat="1" ht="10.5" customHeight="1" x14ac:dyDescent="0.35"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12"/>
    </row>
    <row r="9" spans="1:17" s="1" customFormat="1" hidden="1" x14ac:dyDescent="0.35">
      <c r="B9" s="116" t="s">
        <v>4</v>
      </c>
      <c r="C9" s="116"/>
      <c r="D9" s="13">
        <f>'[1]CAIXA TESOURARIA'!C7</f>
        <v>0</v>
      </c>
      <c r="E9" s="14">
        <f>D79</f>
        <v>0</v>
      </c>
      <c r="F9" s="14">
        <f>E79</f>
        <v>0</v>
      </c>
      <c r="G9" s="14">
        <f t="shared" ref="G9:O9" si="0">F79</f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1"/>
      <c r="Q9" s="15">
        <f>D9</f>
        <v>0</v>
      </c>
    </row>
    <row r="10" spans="1:17" s="1" customFormat="1" x14ac:dyDescent="0.35">
      <c r="B10" s="116" t="s">
        <v>5</v>
      </c>
      <c r="C10" s="116"/>
      <c r="D10" s="16">
        <f>'[1]Prestação de Contas 31291-9'!D6+'[1]Prestação de Contas 98891-4'!D6+'[1]Prestação de Contas 98890-6'!D6+'[1]Prestação de Contas 446-8'!D6</f>
        <v>6939.2</v>
      </c>
      <c r="E10" s="16">
        <f>'[1]Prestação de Contas 446-8'!E6+'[1]Prestação de Contas 31291-9'!E6+'[1]Prestação de Contas 98891-4'!E6+'[1]Prestação de Contas 98890-6'!E6</f>
        <v>5750.3499999999995</v>
      </c>
      <c r="F10" s="16">
        <f>'[1]Prestação de Contas 446-8'!F6+'[1]Prestação de Contas 31291-9'!F6+'[1]Prestação de Contas 98891-4'!F6+'[1]Prestação de Contas 98890-6'!F6</f>
        <v>10157.230000000001</v>
      </c>
      <c r="G10" s="16">
        <f>'[1]Prestação de Contas 446-8'!G6+'[1]Prestação de Contas 31291-9'!G6+'[1]Prestação de Contas 98891-4'!G6+'[1]Prestação de Contas 98890-6'!G6</f>
        <v>10000.67</v>
      </c>
      <c r="H10" s="16">
        <f>'[1]Prestação de Contas 446-8'!H6+'[1]Prestação de Contas 31291-9'!H6+'[1]Prestação de Contas 98891-4'!H6+'[1]Prestação de Contas 98890-6'!H6</f>
        <v>10000.6</v>
      </c>
      <c r="I10" s="16">
        <f>'[1]Prestação de Contas 446-8'!I6+'[1]Prestação de Contas 31291-9'!I6+'[1]Prestação de Contas 98891-4'!I6+'[1]Prestação de Contas 98890-6'!I6</f>
        <v>9999.15</v>
      </c>
      <c r="J10" s="16">
        <f>'[1]Prestação de Contas 446-8'!J6+'[1]Prestação de Contas 31291-9'!J6+'[1]Prestação de Contas 98891-4'!J6+'[1]Prestação de Contas 98890-6'!J6</f>
        <v>16995.419999999998</v>
      </c>
      <c r="K10" s="16">
        <f>'[1]Prestação de Contas 446-8'!K6+'[1]Prestação de Contas 31291-9'!K6+'[1]Prestação de Contas 98891-4'!K6+'[1]Prestação de Contas 98890-6'!K6</f>
        <v>10000.99</v>
      </c>
      <c r="L10" s="16">
        <f>'[1]Prestação de Contas 446-8'!L6+'[1]Prestação de Contas 31291-9'!L6+'[1]Prestação de Contas 98891-4'!L6+'[1]Prestação de Contas 98890-6'!L6</f>
        <v>0</v>
      </c>
      <c r="M10" s="16">
        <f>'[1]Prestação de Contas 446-8'!M6+'[1]Prestação de Contas 31291-9'!M6+'[1]Prestação de Contas 98891-4'!M6+'[1]Prestação de Contas 98890-6'!M6</f>
        <v>0</v>
      </c>
      <c r="N10" s="16">
        <f>'[1]Prestação de Contas 446-8'!N6+'[1]Prestação de Contas 31291-9'!N6+'[1]Prestação de Contas 98891-4'!N6+'[1]Prestação de Contas 98890-6'!N6</f>
        <v>0</v>
      </c>
      <c r="O10" s="17">
        <f>'[1]Prestação de Contas 446-8'!O6+'[1]Prestação de Contas 31291-9'!O6+'[1]Prestação de Contas 98891-4'!O6+'[1]Prestação de Contas 98890-6'!O6</f>
        <v>0</v>
      </c>
      <c r="P10" s="11"/>
      <c r="Q10" s="18">
        <f>SUM(D10:I10)</f>
        <v>52847.199999999997</v>
      </c>
    </row>
    <row r="11" spans="1:17" s="1" customFormat="1" x14ac:dyDescent="0.35">
      <c r="B11" s="116" t="s">
        <v>6</v>
      </c>
      <c r="C11" s="116"/>
      <c r="D11" s="16">
        <f>'[1]Prestação de Contas 31291-9'!D7+'[1]Prestação de Contas 98891-4'!D7+'[1]Prestação de Contas 98890-6'!D7+'[1]Prestação de Contas 446-8'!D7</f>
        <v>27986904.399999999</v>
      </c>
      <c r="E11" s="16">
        <f>'[1]Prestação de Contas 446-8'!E7+'[1]Prestação de Contas 31291-9'!E7+'[1]Prestação de Contas 98891-4'!E7+'[1]Prestação de Contas 98890-6'!E7</f>
        <v>12119924.1</v>
      </c>
      <c r="F11" s="16">
        <f>'[1]Prestação de Contas 446-8'!F7+'[1]Prestação de Contas 31291-9'!F7+'[1]Prestação de Contas 98891-4'!F7+'[1]Prestação de Contas 98890-6'!F7</f>
        <v>15196962.49</v>
      </c>
      <c r="G11" s="16">
        <f>'[1]Prestação de Contas 446-8'!G7+'[1]Prestação de Contas 31291-9'!G7+'[1]Prestação de Contas 98891-4'!G7+'[1]Prestação de Contas 98890-6'!G7</f>
        <v>12375586.77</v>
      </c>
      <c r="H11" s="16">
        <f>'[1]Prestação de Contas 446-8'!H7+'[1]Prestação de Contas 31291-9'!H7+'[1]Prestação de Contas 98891-4'!H7+'[1]Prestação de Contas 98890-6'!H7</f>
        <v>6247416.8799999999</v>
      </c>
      <c r="I11" s="16">
        <f>'[1]Prestação de Contas 446-8'!I7+'[1]Prestação de Contas 31291-9'!I7+'[1]Prestação de Contas 98891-4'!I7+'[1]Prestação de Contas 98890-6'!I7</f>
        <v>3748081.62</v>
      </c>
      <c r="J11" s="16">
        <f>'[1]Prestação de Contas 446-8'!J7+'[1]Prestação de Contas 31291-9'!J7+'[1]Prestação de Contas 98891-4'!J7+'[1]Prestação de Contas 98890-6'!J7</f>
        <v>3904029.8899999997</v>
      </c>
      <c r="K11" s="16">
        <f>'[1]Prestação de Contas 446-8'!K7+'[1]Prestação de Contas 31291-9'!K7+'[1]Prestação de Contas 98891-4'!K7+'[1]Prestação de Contas 98890-6'!K7</f>
        <v>26023819.960000001</v>
      </c>
      <c r="L11" s="16">
        <f>'[1]Prestação de Contas 446-8'!L7+'[1]Prestação de Contas 31291-9'!L7+'[1]Prestação de Contas 98891-4'!L7+'[1]Prestação de Contas 98890-6'!L7</f>
        <v>0</v>
      </c>
      <c r="M11" s="16">
        <f>'[1]Prestação de Contas 446-8'!M7+'[1]Prestação de Contas 31291-9'!M7+'[1]Prestação de Contas 98891-4'!M7+'[1]Prestação de Contas 98890-6'!M7</f>
        <v>0</v>
      </c>
      <c r="N11" s="16">
        <f>'[1]Prestação de Contas 446-8'!N7+'[1]Prestação de Contas 31291-9'!N7+'[1]Prestação de Contas 98891-4'!N7+'[1]Prestação de Contas 98890-6'!N7</f>
        <v>0</v>
      </c>
      <c r="O11" s="17">
        <f>'[1]Prestação de Contas 446-8'!O7+'[1]Prestação de Contas 31291-9'!O7+'[1]Prestação de Contas 98891-4'!O7+'[1]Prestação de Contas 98890-6'!O7</f>
        <v>0</v>
      </c>
      <c r="P11" s="11"/>
      <c r="Q11" s="18">
        <f>SUM(D11:I11)</f>
        <v>77674876.260000005</v>
      </c>
    </row>
    <row r="12" spans="1:17" s="1" customFormat="1" x14ac:dyDescent="0.35">
      <c r="B12" s="118" t="s">
        <v>7</v>
      </c>
      <c r="C12" s="118"/>
      <c r="D12" s="19">
        <f>SUM(D9:D11)</f>
        <v>27993843.599999998</v>
      </c>
      <c r="E12" s="19">
        <f>SUM(E9:E11)</f>
        <v>12125674.449999999</v>
      </c>
      <c r="F12" s="19">
        <f t="shared" ref="F12:O12" si="1">SUM(F9:F11)</f>
        <v>15207119.720000001</v>
      </c>
      <c r="G12" s="19">
        <f t="shared" si="1"/>
        <v>12385587.439999999</v>
      </c>
      <c r="H12" s="20">
        <f t="shared" si="1"/>
        <v>6257417.4799999995</v>
      </c>
      <c r="I12" s="19">
        <f t="shared" si="1"/>
        <v>3758080.77</v>
      </c>
      <c r="J12" s="20">
        <f t="shared" si="1"/>
        <v>3921025.3099999996</v>
      </c>
      <c r="K12" s="20">
        <f>SUM(K9:K11)</f>
        <v>26033820.949999999</v>
      </c>
      <c r="L12" s="20">
        <f t="shared" si="1"/>
        <v>0</v>
      </c>
      <c r="M12" s="20">
        <f t="shared" si="1"/>
        <v>0</v>
      </c>
      <c r="N12" s="20">
        <f t="shared" si="1"/>
        <v>0</v>
      </c>
      <c r="O12" s="21">
        <f t="shared" si="1"/>
        <v>0</v>
      </c>
      <c r="P12" s="22"/>
      <c r="Q12" s="19">
        <f>SUM(Q9:Q11)</f>
        <v>77727723.460000008</v>
      </c>
    </row>
    <row r="13" spans="1:17" s="1" customFormat="1" x14ac:dyDescent="0.35">
      <c r="B13" s="23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11"/>
      <c r="Q13" s="12"/>
    </row>
    <row r="14" spans="1:17" s="1" customFormat="1" hidden="1" x14ac:dyDescent="0.35">
      <c r="B14" s="25"/>
      <c r="C14" s="26"/>
      <c r="D14" s="27"/>
      <c r="E14" s="28"/>
      <c r="F14" s="28"/>
      <c r="G14" s="28"/>
      <c r="H14" s="28" t="s">
        <v>8</v>
      </c>
      <c r="I14" s="28"/>
      <c r="J14" s="28"/>
      <c r="K14" s="28"/>
      <c r="L14" s="28"/>
      <c r="M14" s="28"/>
      <c r="N14" s="28"/>
      <c r="O14" s="28"/>
      <c r="P14" s="29"/>
      <c r="Q14" s="30"/>
    </row>
    <row r="15" spans="1:17" s="1" customFormat="1" x14ac:dyDescent="0.35">
      <c r="B15" s="119" t="s">
        <v>9</v>
      </c>
      <c r="C15" s="119"/>
      <c r="D15" s="31">
        <f>'[1]Recebimentos C.G.'!$J$313</f>
        <v>0</v>
      </c>
      <c r="E15" s="31">
        <f>'[1]Recebimentos C.G.'!$J$314</f>
        <v>31274737.289999999</v>
      </c>
      <c r="F15" s="31">
        <f>'[1]Recebimentos C.G.'!$J$315</f>
        <v>31274737.289999999</v>
      </c>
      <c r="G15" s="31">
        <f>'[1]Recebimentos C.G.'!$J$316</f>
        <v>31274737.290000003</v>
      </c>
      <c r="H15" s="31">
        <f>'[1]Recebimentos C.G.'!$J$317</f>
        <v>31274737.290000003</v>
      </c>
      <c r="I15" s="31">
        <f>'[1]Recebimentos C.G.'!$J$318</f>
        <v>34361476.719999999</v>
      </c>
      <c r="J15" s="31">
        <f>'[1]Recebimentos C.G.'!$J$319</f>
        <v>29751734.719999999</v>
      </c>
      <c r="K15" s="31">
        <f>'[1]Recebimentos C.G.'!$J$320</f>
        <v>0</v>
      </c>
      <c r="L15" s="31">
        <f>'[1]Recebimentos C.G.'!$J$321</f>
        <v>0</v>
      </c>
      <c r="M15" s="31">
        <f>'[1]Recebimentos C.G.'!$J$322</f>
        <v>0</v>
      </c>
      <c r="N15" s="31">
        <f>'[1]Recebimentos C.G.'!$J$323</f>
        <v>0</v>
      </c>
      <c r="O15" s="32">
        <f>'[1]Recebimentos C.G.'!$J$324</f>
        <v>0</v>
      </c>
      <c r="P15" s="22"/>
      <c r="Q15" s="18">
        <f>SUM(D15:I15)</f>
        <v>159460425.88</v>
      </c>
    </row>
    <row r="16" spans="1:17" s="1" customFormat="1" x14ac:dyDescent="0.35">
      <c r="B16" s="119" t="s">
        <v>10</v>
      </c>
      <c r="C16" s="119"/>
      <c r="D16" s="31">
        <f>'[1]Recebimentos C.G.'!$M$313</f>
        <v>0</v>
      </c>
      <c r="E16" s="31">
        <f>'[1]Recebimentos C.G.'!$M$314</f>
        <v>0</v>
      </c>
      <c r="F16" s="31">
        <f>'[1]Recebimentos C.G.'!$M$315</f>
        <v>0</v>
      </c>
      <c r="G16" s="31">
        <f>'[1]Recebimentos C.G.'!$M$316</f>
        <v>0</v>
      </c>
      <c r="H16" s="31">
        <f>'[1]Recebimentos C.G.'!$M$317</f>
        <v>0</v>
      </c>
      <c r="I16" s="31">
        <f>'[1]Recebimentos C.G.'!$M$318</f>
        <v>0</v>
      </c>
      <c r="J16" s="31">
        <f>'[1]Recebimentos C.G.'!$M$319</f>
        <v>0</v>
      </c>
      <c r="K16" s="31">
        <f>'[1]Recebimentos C.G.'!$M$320</f>
        <v>0</v>
      </c>
      <c r="L16" s="31">
        <f>'[1]Recebimentos C.G.'!$M$321</f>
        <v>0</v>
      </c>
      <c r="M16" s="31">
        <f>'[1]Recebimentos C.G.'!$M$322</f>
        <v>0</v>
      </c>
      <c r="N16" s="31">
        <f>'[1]Recebimentos C.G.'!$M$323</f>
        <v>0</v>
      </c>
      <c r="O16" s="32">
        <f>'[1]Recebimentos C.G.'!$M$324</f>
        <v>0</v>
      </c>
      <c r="P16" s="22"/>
      <c r="Q16" s="18">
        <f t="shared" ref="Q16:Q21" si="2">SUM(D16:I16)</f>
        <v>0</v>
      </c>
    </row>
    <row r="17" spans="2:28" s="1" customFormat="1" x14ac:dyDescent="0.35">
      <c r="B17" s="119" t="s">
        <v>11</v>
      </c>
      <c r="C17" s="119"/>
      <c r="D17" s="31">
        <f>'[1]Prestação de Contas 31291-9'!D12+'[1]Prestação de Contas 98891-4'!D12+'[1]Prestação de Contas 98890-6'!D12+'[1]Prestação de Contas 446-8'!D12</f>
        <v>208237.79000000321</v>
      </c>
      <c r="E17" s="33">
        <f>'[1]Prestação de Contas 31291-9'!E12+'[1]Prestação de Contas 98891-4'!E12+'[1]Prestação de Contas 98890-6'!E12+'[1]Prestação de Contas 446-8'!E12</f>
        <v>293276.53999999224</v>
      </c>
      <c r="F17" s="33">
        <f>'[1]Prestação de Contas 31291-9'!F12+'[1]Prestação de Contas 98891-4'!F12+'[1]Prestação de Contas 98890-6'!F12+'[1]Prestação de Contas 446-8'!F12</f>
        <v>211220.2500000007</v>
      </c>
      <c r="G17" s="33">
        <f>'[1]Prestação de Contas 31291-9'!G12+'[1]Prestação de Contas 98891-4'!G12+'[1]Prestação de Contas 98890-6'!G12+'[1]Prestação de Contas 446-8'!G12</f>
        <v>322268.04999999865</v>
      </c>
      <c r="H17" s="33">
        <f>'[1]Prestação de Contas 31291-9'!H12+'[1]Prestação de Contas 98891-4'!H12+'[1]Prestação de Contas 98890-6'!H12+'[1]Prestação de Contas 446-8'!H12</f>
        <v>174224.29000000114</v>
      </c>
      <c r="I17" s="33">
        <f>'[1]Prestação de Contas 31291-9'!I12+'[1]Prestação de Contas 98891-4'!I12+'[1]Prestação de Contas 98890-6'!I12+'[1]Prestação de Contas 446-8'!I12</f>
        <v>148978.01000000141</v>
      </c>
      <c r="J17" s="33">
        <f>'[1]Prestação de Contas 31291-9'!J12+'[1]Prestação de Contas 98891-4'!J12+'[1]Prestação de Contas 98890-6'!J12+'[1]Prestação de Contas 446-8'!J12</f>
        <v>81690.730000002673</v>
      </c>
      <c r="K17" s="33">
        <f>'[1]Prestação de Contas 31291-9'!K12+'[1]Prestação de Contas 98891-4'!K12+'[1]Prestação de Contas 98890-6'!K12+'[1]Prestação de Contas 446-8'!K12</f>
        <v>0</v>
      </c>
      <c r="L17" s="33">
        <f>'[1]Prestação de Contas 31291-9'!L12+'[1]Prestação de Contas 98891-4'!L12+'[1]Prestação de Contas 98890-6'!L12+'[1]Prestação de Contas 446-8'!L12</f>
        <v>0</v>
      </c>
      <c r="M17" s="33">
        <f>'[1]Prestação de Contas 31291-9'!M12+'[1]Prestação de Contas 98891-4'!M12+'[1]Prestação de Contas 98890-6'!M12+'[1]Prestação de Contas 446-8'!M12</f>
        <v>0</v>
      </c>
      <c r="N17" s="33">
        <f>'[1]Prestação de Contas 31291-9'!N12+'[1]Prestação de Contas 98891-4'!N12+'[1]Prestação de Contas 98890-6'!N12+'[1]Prestação de Contas 446-8'!N12</f>
        <v>0</v>
      </c>
      <c r="O17" s="34">
        <f>'[1]Prestação de Contas 31291-9'!O12+'[1]Prestação de Contas 98891-4'!O12+'[1]Prestação de Contas 98890-6'!O12+'[1]Prestação de Contas 446-8'!O12</f>
        <v>0</v>
      </c>
      <c r="P17" s="22"/>
      <c r="Q17" s="18">
        <f t="shared" si="2"/>
        <v>1358204.9299999974</v>
      </c>
      <c r="Z17" s="107"/>
    </row>
    <row r="18" spans="2:28" s="1" customFormat="1" x14ac:dyDescent="0.35">
      <c r="B18" s="119" t="s">
        <v>12</v>
      </c>
      <c r="C18" s="119"/>
      <c r="D18" s="31">
        <f>'[1]Prestação de Contas 446-8'!D13+'[1]Prestação de Contas 31291-9'!D13+'[1]Prestação de Contas 98891-4'!D13+'[1]Prestação de Contas 98890-6'!D13</f>
        <v>0</v>
      </c>
      <c r="E18" s="31">
        <f>'[1]Prestação de Contas 446-8'!E13+'[1]Prestação de Contas 31291-9'!E13+'[1]Prestação de Contas 98891-4'!E13+'[1]Prestação de Contas 98890-6'!E13</f>
        <v>51753.34</v>
      </c>
      <c r="F18" s="31">
        <f>'[1]Prestação de Contas 446-8'!F13+'[1]Prestação de Contas 31291-9'!F13+'[1]Prestação de Contas 98891-4'!F13+'[1]Prestação de Contas 98890-6'!F13</f>
        <v>81648.320000000007</v>
      </c>
      <c r="G18" s="31">
        <f>'[1]Prestação de Contas 446-8'!G13+'[1]Prestação de Contas 31291-9'!G13+'[1]Prestação de Contas 98891-4'!G13+'[1]Prestação de Contas 98890-6'!G13</f>
        <v>109940.51</v>
      </c>
      <c r="H18" s="31">
        <f>'[1]Prestação de Contas 446-8'!H13+'[1]Prestação de Contas 31291-9'!H13+'[1]Prestação de Contas 98891-4'!H13+'[1]Prestação de Contas 98890-6'!H13</f>
        <v>18216</v>
      </c>
      <c r="I18" s="31">
        <f>'[1]Prestação de Contas 446-8'!I13+'[1]Prestação de Contas 31291-9'!I13+'[1]Prestação de Contas 98891-4'!I13+'[1]Prestação de Contas 98890-6'!I13</f>
        <v>0</v>
      </c>
      <c r="J18" s="31">
        <f>'[1]Prestação de Contas 446-8'!J13+'[1]Prestação de Contas 31291-9'!J13+'[1]Prestação de Contas 98891-4'!J13+'[1]Prestação de Contas 98890-6'!J13</f>
        <v>0</v>
      </c>
      <c r="K18" s="31">
        <f>'[1]Prestação de Contas 446-8'!K13+'[1]Prestação de Contas 31291-9'!K13+'[1]Prestação de Contas 98891-4'!K13+'[1]Prestação de Contas 98890-6'!K13</f>
        <v>0</v>
      </c>
      <c r="L18" s="31">
        <f>'[1]Prestação de Contas 446-8'!L13+'[1]Prestação de Contas 31291-9'!L13+'[1]Prestação de Contas 98891-4'!L13+'[1]Prestação de Contas 98890-6'!L13</f>
        <v>0</v>
      </c>
      <c r="M18" s="31">
        <f>'[1]Prestação de Contas 446-8'!M13+'[1]Prestação de Contas 31291-9'!M13+'[1]Prestação de Contas 98891-4'!M13+'[1]Prestação de Contas 98890-6'!M13</f>
        <v>0</v>
      </c>
      <c r="N18" s="31">
        <f>'[1]Prestação de Contas 446-8'!N13+'[1]Prestação de Contas 31291-9'!N13+'[1]Prestação de Contas 98891-4'!N13+'[1]Prestação de Contas 98890-6'!N13</f>
        <v>0</v>
      </c>
      <c r="O18" s="32">
        <f>'[1]Prestação de Contas 446-8'!O13+'[1]Prestação de Contas 31291-9'!O13+'[1]Prestação de Contas 98891-4'!O13+'[1]Prestação de Contas 98890-6'!O13</f>
        <v>0</v>
      </c>
      <c r="P18" s="22"/>
      <c r="Q18" s="18">
        <f t="shared" si="2"/>
        <v>261558.16999999998</v>
      </c>
      <c r="Z18" s="107"/>
    </row>
    <row r="19" spans="2:28" s="1" customFormat="1" x14ac:dyDescent="0.35">
      <c r="B19" s="119" t="s">
        <v>13</v>
      </c>
      <c r="C19" s="119"/>
      <c r="D19" s="31">
        <f>'[1]Prestação de Contas 446-8'!D14+'[1]Prestação de Contas 31291-9'!D14+'[1]Prestação de Contas 98890-6'!D14+'[1]Prestação de Contas 98891-4'!D14</f>
        <v>1173.9000000000001</v>
      </c>
      <c r="E19" s="31">
        <f>'[1]Prestação de Contas 446-8'!E14+'[1]Prestação de Contas 31291-9'!E14+'[1]Prestação de Contas 98890-6'!E14+'[1]Prestação de Contas 98891-4'!E14</f>
        <v>0</v>
      </c>
      <c r="F19" s="31">
        <f>'[1]Prestação de Contas 446-8'!F14+'[1]Prestação de Contas 31291-9'!F14+'[1]Prestação de Contas 98890-6'!F14+'[1]Prestação de Contas 98891-4'!F14</f>
        <v>0</v>
      </c>
      <c r="G19" s="31">
        <f>'[1]Prestação de Contas 446-8'!G14+'[1]Prestação de Contas 31291-9'!G14+'[1]Prestação de Contas 98890-6'!G14+'[1]Prestação de Contas 98891-4'!G14</f>
        <v>0</v>
      </c>
      <c r="H19" s="31">
        <f>'[1]Prestação de Contas 446-8'!H14+'[1]Prestação de Contas 31291-9'!H14+'[1]Prestação de Contas 98890-6'!H14+'[1]Prestação de Contas 98891-4'!H14</f>
        <v>0</v>
      </c>
      <c r="I19" s="31">
        <f>'[1]Prestação de Contas 446-8'!I14+'[1]Prestação de Contas 31291-9'!I14+'[1]Prestação de Contas 98890-6'!I14+'[1]Prestação de Contas 98891-4'!I14</f>
        <v>0</v>
      </c>
      <c r="J19" s="31">
        <f>'[1]Prestação de Contas 446-8'!J14+'[1]Prestação de Contas 31291-9'!J14+'[1]Prestação de Contas 98890-6'!J14+'[1]Prestação de Contas 98891-4'!J14</f>
        <v>0</v>
      </c>
      <c r="K19" s="31">
        <f>'[1]Prestação de Contas 446-8'!K14+'[1]Prestação de Contas 31291-9'!K14+'[1]Prestação de Contas 98890-6'!K14+'[1]Prestação de Contas 98891-4'!K14</f>
        <v>0</v>
      </c>
      <c r="L19" s="31">
        <f>'[1]Prestação de Contas 446-8'!L14+'[1]Prestação de Contas 31291-9'!L14+'[1]Prestação de Contas 98890-6'!L14+'[1]Prestação de Contas 98891-4'!L14</f>
        <v>0</v>
      </c>
      <c r="M19" s="31">
        <f>'[1]Prestação de Contas 446-8'!M14+'[1]Prestação de Contas 31291-9'!M14+'[1]Prestação de Contas 98890-6'!M14+'[1]Prestação de Contas 98891-4'!M14</f>
        <v>0</v>
      </c>
      <c r="N19" s="31">
        <f>'[1]Prestação de Contas 446-8'!N14+'[1]Prestação de Contas 31291-9'!N14+'[1]Prestação de Contas 98890-6'!N14+'[1]Prestação de Contas 98891-4'!N14</f>
        <v>0</v>
      </c>
      <c r="O19" s="32">
        <f>'[1]Prestação de Contas 446-8'!O14+'[1]Prestação de Contas 31291-9'!O14+'[1]Prestação de Contas 98890-6'!O14+'[1]Prestação de Contas 98891-4'!O14</f>
        <v>0</v>
      </c>
      <c r="P19" s="22"/>
      <c r="Q19" s="18">
        <f t="shared" si="2"/>
        <v>1173.9000000000001</v>
      </c>
      <c r="Z19" s="107"/>
    </row>
    <row r="20" spans="2:28" s="1" customFormat="1" hidden="1" x14ac:dyDescent="0.35">
      <c r="B20" s="120"/>
      <c r="C20" s="121"/>
      <c r="D20" s="31">
        <f>SUM(D18:D19)</f>
        <v>1173.9000000000001</v>
      </c>
      <c r="E20" s="31">
        <f>SUM(E18:E19)</f>
        <v>51753.34</v>
      </c>
      <c r="F20" s="31">
        <f t="shared" ref="F20:O20" si="3">SUM(F18:F19)</f>
        <v>81648.320000000007</v>
      </c>
      <c r="G20" s="31">
        <f t="shared" si="3"/>
        <v>109940.51</v>
      </c>
      <c r="H20" s="31">
        <f t="shared" si="3"/>
        <v>18216</v>
      </c>
      <c r="I20" s="31">
        <f t="shared" si="3"/>
        <v>0</v>
      </c>
      <c r="J20" s="31">
        <f t="shared" si="3"/>
        <v>0</v>
      </c>
      <c r="K20" s="31">
        <f t="shared" si="3"/>
        <v>0</v>
      </c>
      <c r="L20" s="31">
        <f t="shared" si="3"/>
        <v>0</v>
      </c>
      <c r="M20" s="31">
        <f t="shared" si="3"/>
        <v>0</v>
      </c>
      <c r="N20" s="31">
        <f t="shared" si="3"/>
        <v>0</v>
      </c>
      <c r="O20" s="32">
        <f t="shared" si="3"/>
        <v>0</v>
      </c>
      <c r="P20" s="22"/>
      <c r="Q20" s="18">
        <f t="shared" si="2"/>
        <v>262732.07</v>
      </c>
    </row>
    <row r="21" spans="2:28" s="1" customFormat="1" x14ac:dyDescent="0.35">
      <c r="B21" s="122" t="s">
        <v>14</v>
      </c>
      <c r="C21" s="122"/>
      <c r="D21" s="18">
        <f>SUM(D15+D19+D18+D17)</f>
        <v>209411.6900000032</v>
      </c>
      <c r="E21" s="18">
        <f t="shared" ref="E21:N21" si="4">SUM(E15+E19+E18+E17)</f>
        <v>31619767.169999991</v>
      </c>
      <c r="F21" s="18">
        <f t="shared" si="4"/>
        <v>31567605.859999999</v>
      </c>
      <c r="G21" s="18">
        <f t="shared" si="4"/>
        <v>31706945.850000001</v>
      </c>
      <c r="H21" s="18">
        <f t="shared" si="4"/>
        <v>31467177.580000006</v>
      </c>
      <c r="I21" s="18">
        <f>SUM(I15+I19+I18+I17)</f>
        <v>34510454.729999997</v>
      </c>
      <c r="J21" s="18">
        <f t="shared" si="4"/>
        <v>29833425.450000003</v>
      </c>
      <c r="K21" s="18">
        <f t="shared" si="4"/>
        <v>0</v>
      </c>
      <c r="L21" s="18">
        <f t="shared" si="4"/>
        <v>0</v>
      </c>
      <c r="M21" s="18">
        <f>SUM(M15+M19+M18+M17)</f>
        <v>0</v>
      </c>
      <c r="N21" s="18">
        <f t="shared" si="4"/>
        <v>0</v>
      </c>
      <c r="O21" s="35">
        <f>SUM(O15+O19+O18+O17)</f>
        <v>0</v>
      </c>
      <c r="P21" s="22"/>
      <c r="Q21" s="18">
        <f t="shared" si="2"/>
        <v>161081362.88</v>
      </c>
      <c r="AB21" s="108"/>
    </row>
    <row r="22" spans="2:28" s="1" customFormat="1" ht="4" customHeight="1" x14ac:dyDescent="0.35">
      <c r="B22" s="23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1"/>
      <c r="Q22" s="12"/>
    </row>
    <row r="23" spans="2:28" s="1" customFormat="1" hidden="1" x14ac:dyDescent="0.35">
      <c r="B23" s="36" t="s">
        <v>15</v>
      </c>
      <c r="C23" s="3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  <c r="P23" s="39"/>
      <c r="Q23" s="37"/>
    </row>
    <row r="24" spans="2:28" s="1" customFormat="1" hidden="1" x14ac:dyDescent="0.35">
      <c r="B24" s="123" t="s">
        <v>16</v>
      </c>
      <c r="C24" s="123"/>
      <c r="D24" s="15">
        <f>'[1]Prestação de Contas 98890-6'!D18</f>
        <v>0</v>
      </c>
      <c r="E24" s="15">
        <f>'[1]Prestação de Contas 98890-6'!E18</f>
        <v>0</v>
      </c>
      <c r="F24" s="15">
        <f>'[1]Prestação de Contas 98890-6'!F18</f>
        <v>0</v>
      </c>
      <c r="G24" s="15">
        <f>'[1]Prestação de Contas 98890-6'!G18</f>
        <v>0</v>
      </c>
      <c r="H24" s="15">
        <f>'[1]Prestação de Contas 98890-6'!H18</f>
        <v>0</v>
      </c>
      <c r="I24" s="15">
        <f>'[1]Prestação de Contas 98890-6'!I18</f>
        <v>0</v>
      </c>
      <c r="J24" s="15">
        <f>'[1]Prestação de Contas 98890-6'!J18</f>
        <v>0</v>
      </c>
      <c r="K24" s="15">
        <f>'[1]Prestação de Contas 98890-6'!K18</f>
        <v>0</v>
      </c>
      <c r="L24" s="15">
        <f>'[1]Prestação de Contas 98890-6'!L18</f>
        <v>0</v>
      </c>
      <c r="M24" s="15">
        <f>'[1]Prestação de Contas 98890-6'!M18</f>
        <v>0</v>
      </c>
      <c r="N24" s="15">
        <f>'[1]Prestação de Contas 98890-6'!N18</f>
        <v>0</v>
      </c>
      <c r="O24" s="40">
        <f>'[1]Prestação de Contas 98890-6'!O18</f>
        <v>0</v>
      </c>
      <c r="P24" s="22"/>
      <c r="Q24" s="15">
        <f>SUM(D24:P24)</f>
        <v>0</v>
      </c>
    </row>
    <row r="25" spans="2:28" s="1" customFormat="1" hidden="1" x14ac:dyDescent="0.35">
      <c r="B25" s="117" t="s">
        <v>17</v>
      </c>
      <c r="C25" s="117"/>
      <c r="D25" s="41">
        <f t="shared" ref="D25:O25" si="5">D24</f>
        <v>0</v>
      </c>
      <c r="E25" s="41">
        <f t="shared" si="5"/>
        <v>0</v>
      </c>
      <c r="F25" s="41">
        <f t="shared" si="5"/>
        <v>0</v>
      </c>
      <c r="G25" s="41">
        <f t="shared" si="5"/>
        <v>0</v>
      </c>
      <c r="H25" s="41">
        <f t="shared" si="5"/>
        <v>0</v>
      </c>
      <c r="I25" s="41">
        <f t="shared" si="5"/>
        <v>0</v>
      </c>
      <c r="J25" s="41">
        <f t="shared" si="5"/>
        <v>0</v>
      </c>
      <c r="K25" s="41">
        <f t="shared" si="5"/>
        <v>0</v>
      </c>
      <c r="L25" s="41">
        <f t="shared" si="5"/>
        <v>0</v>
      </c>
      <c r="M25" s="41">
        <f t="shared" si="5"/>
        <v>0</v>
      </c>
      <c r="N25" s="41">
        <f t="shared" si="5"/>
        <v>0</v>
      </c>
      <c r="O25" s="42">
        <f t="shared" si="5"/>
        <v>0</v>
      </c>
      <c r="P25" s="22"/>
      <c r="Q25" s="43">
        <f>SUM(Q24)</f>
        <v>0</v>
      </c>
    </row>
    <row r="26" spans="2:28" s="1" customFormat="1" hidden="1" x14ac:dyDescent="0.35">
      <c r="B26" s="23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11"/>
      <c r="Q26" s="12"/>
    </row>
    <row r="27" spans="2:28" s="1" customFormat="1" hidden="1" x14ac:dyDescent="0.35">
      <c r="B27" s="36" t="s">
        <v>18</v>
      </c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39"/>
      <c r="Q27" s="37"/>
    </row>
    <row r="28" spans="2:28" s="1" customFormat="1" hidden="1" x14ac:dyDescent="0.35">
      <c r="B28" s="123" t="s">
        <v>19</v>
      </c>
      <c r="C28" s="123"/>
      <c r="D28" s="15">
        <f>'[1]Prestação de Contas 98890-6'!D19</f>
        <v>0</v>
      </c>
      <c r="E28" s="15">
        <f>'[1]Prestação de Contas 98890-6'!E19</f>
        <v>0</v>
      </c>
      <c r="F28" s="15">
        <f>'[1]Prestação de Contas 98890-6'!F19</f>
        <v>0</v>
      </c>
      <c r="G28" s="15">
        <f>'[1]Prestação de Contas 98890-6'!G19</f>
        <v>0</v>
      </c>
      <c r="H28" s="15">
        <f>'[1]Prestação de Contas 98890-6'!H19</f>
        <v>0</v>
      </c>
      <c r="I28" s="15">
        <f>'[1]Prestação de Contas 98890-6'!I19</f>
        <v>0</v>
      </c>
      <c r="J28" s="15">
        <f>'[1]Prestação de Contas 98890-6'!J19</f>
        <v>0</v>
      </c>
      <c r="K28" s="15">
        <f>'[1]Prestação de Contas 98890-6'!K19</f>
        <v>0</v>
      </c>
      <c r="L28" s="15">
        <f>'[1]Prestação de Contas 98890-6'!L19</f>
        <v>0</v>
      </c>
      <c r="M28" s="15">
        <f>'[1]Prestação de Contas 98890-6'!M19</f>
        <v>0</v>
      </c>
      <c r="N28" s="15">
        <f>'[1]Prestação de Contas 98890-6'!N19</f>
        <v>0</v>
      </c>
      <c r="O28" s="40">
        <f>'[1]Prestação de Contas 98890-6'!O19</f>
        <v>0</v>
      </c>
      <c r="P28" s="22"/>
      <c r="Q28" s="15">
        <f>SUM(D28:P28)</f>
        <v>0</v>
      </c>
    </row>
    <row r="29" spans="2:28" s="1" customFormat="1" hidden="1" x14ac:dyDescent="0.35">
      <c r="B29" s="117" t="s">
        <v>20</v>
      </c>
      <c r="C29" s="117"/>
      <c r="D29" s="44">
        <f t="shared" ref="D29:O29" si="6">D28</f>
        <v>0</v>
      </c>
      <c r="E29" s="44">
        <f t="shared" si="6"/>
        <v>0</v>
      </c>
      <c r="F29" s="44">
        <f t="shared" si="6"/>
        <v>0</v>
      </c>
      <c r="G29" s="44">
        <f t="shared" si="6"/>
        <v>0</v>
      </c>
      <c r="H29" s="44">
        <f t="shared" si="6"/>
        <v>0</v>
      </c>
      <c r="I29" s="44">
        <f t="shared" si="6"/>
        <v>0</v>
      </c>
      <c r="J29" s="44">
        <f t="shared" si="6"/>
        <v>0</v>
      </c>
      <c r="K29" s="44">
        <f t="shared" si="6"/>
        <v>0</v>
      </c>
      <c r="L29" s="44">
        <f t="shared" si="6"/>
        <v>0</v>
      </c>
      <c r="M29" s="44">
        <f t="shared" si="6"/>
        <v>0</v>
      </c>
      <c r="N29" s="44">
        <f t="shared" si="6"/>
        <v>0</v>
      </c>
      <c r="O29" s="45">
        <f t="shared" si="6"/>
        <v>0</v>
      </c>
      <c r="P29" s="22"/>
      <c r="Q29" s="43">
        <f>SUM(Q28)</f>
        <v>0</v>
      </c>
    </row>
    <row r="30" spans="2:28" s="1" customFormat="1" x14ac:dyDescent="0.35">
      <c r="B30" s="124" t="s">
        <v>21</v>
      </c>
      <c r="C30" s="124"/>
      <c r="D30" s="19">
        <f>SUM(D21+D25+D29)</f>
        <v>209411.6900000032</v>
      </c>
      <c r="E30" s="19">
        <f t="shared" ref="E30:L30" si="7">SUM(E21+E25+E29)</f>
        <v>31619767.169999991</v>
      </c>
      <c r="F30" s="19">
        <f t="shared" si="7"/>
        <v>31567605.859999999</v>
      </c>
      <c r="G30" s="19">
        <f t="shared" si="7"/>
        <v>31706945.850000001</v>
      </c>
      <c r="H30" s="20">
        <f t="shared" si="7"/>
        <v>31467177.580000006</v>
      </c>
      <c r="I30" s="19">
        <f>SUM(I21+I25+I29)</f>
        <v>34510454.729999997</v>
      </c>
      <c r="J30" s="20">
        <f t="shared" si="7"/>
        <v>29833425.450000003</v>
      </c>
      <c r="K30" s="20">
        <f t="shared" si="7"/>
        <v>0</v>
      </c>
      <c r="L30" s="20">
        <f t="shared" si="7"/>
        <v>0</v>
      </c>
      <c r="M30" s="20">
        <f>SUM(M21+M25+M29)</f>
        <v>0</v>
      </c>
      <c r="N30" s="20">
        <f>SUM(N21+N25+N29)</f>
        <v>0</v>
      </c>
      <c r="O30" s="21">
        <f>SUM(O21+O25+O29)</f>
        <v>0</v>
      </c>
      <c r="P30" s="22"/>
      <c r="Q30" s="19">
        <f>SUM(D30:E30)</f>
        <v>31829178.859999992</v>
      </c>
    </row>
    <row r="31" spans="2:28" s="1" customFormat="1" ht="8.5" customHeight="1" x14ac:dyDescent="0.35">
      <c r="B31" s="23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1"/>
      <c r="Q31" s="12"/>
    </row>
    <row r="32" spans="2:28" s="1" customFormat="1" hidden="1" x14ac:dyDescent="0.35">
      <c r="B32" s="46"/>
      <c r="C32" s="47"/>
      <c r="D32" s="28"/>
      <c r="E32" s="28"/>
      <c r="F32" s="28"/>
      <c r="G32" s="28"/>
      <c r="H32" s="28" t="s">
        <v>22</v>
      </c>
      <c r="I32" s="28"/>
      <c r="J32" s="28"/>
      <c r="K32" s="28"/>
      <c r="L32" s="28"/>
      <c r="M32" s="28"/>
      <c r="N32" s="28"/>
      <c r="O32" s="28"/>
      <c r="P32" s="29"/>
      <c r="Q32" s="30"/>
    </row>
    <row r="33" spans="2:17" x14ac:dyDescent="0.35">
      <c r="B33" s="125" t="s">
        <v>23</v>
      </c>
      <c r="C33" s="125"/>
      <c r="D33" s="48">
        <f t="shared" ref="D33:O33" si="8">SUM(D34:D35)</f>
        <v>2951568.9500000007</v>
      </c>
      <c r="E33" s="48">
        <f t="shared" si="8"/>
        <v>5980255.0999999996</v>
      </c>
      <c r="F33" s="48">
        <f t="shared" si="8"/>
        <v>11083588.52</v>
      </c>
      <c r="G33" s="48">
        <f t="shared" si="8"/>
        <v>11881645.019999998</v>
      </c>
      <c r="H33" s="48">
        <f t="shared" si="8"/>
        <v>12512683.699999999</v>
      </c>
      <c r="I33" s="48">
        <f t="shared" si="8"/>
        <v>10276882.169999998</v>
      </c>
      <c r="J33" s="48">
        <f t="shared" si="8"/>
        <v>48943.58</v>
      </c>
      <c r="K33" s="48">
        <f t="shared" si="8"/>
        <v>0</v>
      </c>
      <c r="L33" s="48">
        <f t="shared" si="8"/>
        <v>0</v>
      </c>
      <c r="M33" s="48">
        <f t="shared" si="8"/>
        <v>0</v>
      </c>
      <c r="N33" s="48">
        <f t="shared" si="8"/>
        <v>0</v>
      </c>
      <c r="O33" s="49">
        <f t="shared" si="8"/>
        <v>0</v>
      </c>
      <c r="P33" s="22"/>
      <c r="Q33" s="50">
        <f>SUM(D33:I33)</f>
        <v>54686623.459999993</v>
      </c>
    </row>
    <row r="34" spans="2:17" s="1" customFormat="1" x14ac:dyDescent="0.35">
      <c r="B34" s="126" t="s">
        <v>24</v>
      </c>
      <c r="C34" s="126"/>
      <c r="D34" s="33">
        <f>SUM('[1]Prestação de Contas 31291-9'!D25+'[1]Prestação de Contas 98891-4'!D25+'[1]Prestação de Contas 98890-6'!D25+'[1]Prestação de Contas 446-8'!D25)</f>
        <v>302064.91000000003</v>
      </c>
      <c r="E34" s="33">
        <f>SUM('[1]Prestação de Contas 31291-9'!E25+'[1]Prestação de Contas 98891-4'!E25+'[1]Prestação de Contas 98890-6'!E25+'[1]Prestação de Contas 446-8'!E25)</f>
        <v>685853.24999999988</v>
      </c>
      <c r="F34" s="33">
        <f>SUM('[1]Prestação de Contas 31291-9'!F25+'[1]Prestação de Contas 98891-4'!F25+'[1]Prestação de Contas 98890-6'!F25+'[1]Prestação de Contas 446-8'!F25)</f>
        <v>4317169.96</v>
      </c>
      <c r="G34" s="33">
        <f>SUM('[1]Prestação de Contas 31291-9'!G25+'[1]Prestação de Contas 98891-4'!G25+'[1]Prestação de Contas 98890-6'!G25+'[1]Prestação de Contas 446-8'!G25)</f>
        <v>1759443.52</v>
      </c>
      <c r="H34" s="33">
        <f>SUM('[1]Prestação de Contas 31291-9'!H25+'[1]Prestação de Contas 98891-4'!H25+'[1]Prestação de Contas 98890-6'!H25+'[1]Prestação de Contas 446-8'!H25)</f>
        <v>1284630.1499999999</v>
      </c>
      <c r="I34" s="33">
        <f>SUM('[1]Prestação de Contas 31291-9'!I25+'[1]Prestação de Contas 98891-4'!I25+'[1]Prestação de Contas 98890-6'!I25+'[1]Prestação de Contas 446-8'!I25)</f>
        <v>6997.7</v>
      </c>
      <c r="J34" s="33">
        <f>SUM('[1]Prestação de Contas 31291-9'!J25+'[1]Prestação de Contas 98891-4'!J25+'[1]Prestação de Contas 98890-6'!J25+'[1]Prestação de Contas 446-8'!J25)</f>
        <v>3820.04</v>
      </c>
      <c r="K34" s="33">
        <f>SUM('[1]Prestação de Contas 31291-9'!K25+'[1]Prestação de Contas 98891-4'!K25+'[1]Prestação de Contas 98890-6'!K25+'[1]Prestação de Contas 446-8'!K25)</f>
        <v>0</v>
      </c>
      <c r="L34" s="33">
        <f>SUM('[1]Prestação de Contas 31291-9'!L25+'[1]Prestação de Contas 98891-4'!L25+'[1]Prestação de Contas 98890-6'!L25+'[1]Prestação de Contas 446-8'!L25)</f>
        <v>0</v>
      </c>
      <c r="M34" s="52">
        <f>SUM('[1]Prestação de Contas 31291-9'!M25+'[1]Prestação de Contas 98891-4'!M25+'[1]Prestação de Contas 98890-6'!M25+'[1]Prestação de Contas 446-8'!M25)</f>
        <v>0</v>
      </c>
      <c r="N34" s="33">
        <f>SUM('[1]Prestação de Contas 31291-9'!N25+'[1]Prestação de Contas 98891-4'!N25+'[1]Prestação de Contas 98890-6'!N25+'[1]Prestação de Contas 446-8'!N25)</f>
        <v>0</v>
      </c>
      <c r="O34" s="34">
        <f>SUM('[1]Prestação de Contas 31291-9'!O25+'[1]Prestação de Contas 98891-4'!O25+'[1]Prestação de Contas 98890-6'!O25+'[1]Prestação de Contas 446-8'!O25)</f>
        <v>0</v>
      </c>
      <c r="P34" s="22"/>
      <c r="Q34" s="18">
        <f>SUM(D34:I34)</f>
        <v>8356159.4900000012</v>
      </c>
    </row>
    <row r="35" spans="2:17" s="1" customFormat="1" x14ac:dyDescent="0.35">
      <c r="B35" s="119" t="s">
        <v>25</v>
      </c>
      <c r="C35" s="119"/>
      <c r="D35" s="31">
        <f>SUM('[1]Prestação de Contas 31291-9'!D26+'[1]Prestação de Contas 98891-4'!D26+'[1]Prestação de Contas 98890-6'!D26+'[1]Prestação de Contas 446-8'!D26)</f>
        <v>2649504.0400000005</v>
      </c>
      <c r="E35" s="31">
        <f>SUM('[1]Prestação de Contas 31291-9'!E26+'[1]Prestação de Contas 98891-4'!E26+'[1]Prestação de Contas 98890-6'!E26+'[1]Prestação de Contas 446-8'!E26)</f>
        <v>5294401.8499999996</v>
      </c>
      <c r="F35" s="31">
        <f>SUM('[1]Prestação de Contas 31291-9'!F26+'[1]Prestação de Contas 98891-4'!F26+'[1]Prestação de Contas 98890-6'!F26+'[1]Prestação de Contas 446-8'!F26)</f>
        <v>6766418.5600000005</v>
      </c>
      <c r="G35" s="31">
        <f>SUM('[1]Prestação de Contas 31291-9'!G26+'[1]Prestação de Contas 98891-4'!G26+'[1]Prestação de Contas 98890-6'!G26+'[1]Prestação de Contas 446-8'!G26)</f>
        <v>10122201.499999998</v>
      </c>
      <c r="H35" s="31">
        <f>SUM('[1]Prestação de Contas 31291-9'!H26+'[1]Prestação de Contas 98891-4'!H26+'[1]Prestação de Contas 98890-6'!H26+'[1]Prestação de Contas 446-8'!H26)</f>
        <v>11228053.549999999</v>
      </c>
      <c r="I35" s="31">
        <f>SUM('[1]Prestação de Contas 31291-9'!I26+'[1]Prestação de Contas 98891-4'!I26+'[1]Prestação de Contas 98890-6'!I26+'[1]Prestação de Contas 446-8'!I26)</f>
        <v>10269884.469999999</v>
      </c>
      <c r="J35" s="31">
        <f>SUM('[1]Prestação de Contas 31291-9'!J26+'[1]Prestação de Contas 98891-4'!J26+'[1]Prestação de Contas 98890-6'!J26+'[1]Prestação de Contas 446-8'!J26)</f>
        <v>45123.54</v>
      </c>
      <c r="K35" s="31">
        <f>SUM('[1]Prestação de Contas 31291-9'!K26+'[1]Prestação de Contas 98891-4'!K26+'[1]Prestação de Contas 98890-6'!K26+'[1]Prestação de Contas 446-8'!K26)</f>
        <v>0</v>
      </c>
      <c r="L35" s="31">
        <f>SUM('[1]Prestação de Contas 31291-9'!L26+'[1]Prestação de Contas 98891-4'!L26+'[1]Prestação de Contas 98890-6'!L26+'[1]Prestação de Contas 446-8'!L26)</f>
        <v>0</v>
      </c>
      <c r="M35" s="53">
        <f>SUM('[1]Prestação de Contas 31291-9'!M26+'[1]Prestação de Contas 98891-4'!M26+'[1]Prestação de Contas 98890-6'!M26+'[1]Prestação de Contas 446-8'!M26)</f>
        <v>0</v>
      </c>
      <c r="N35" s="31">
        <f>SUM('[1]Prestação de Contas 31291-9'!N26+'[1]Prestação de Contas 98891-4'!N26+'[1]Prestação de Contas 98890-6'!N26+'[1]Prestação de Contas 446-8'!N26)</f>
        <v>0</v>
      </c>
      <c r="O35" s="32">
        <f>SUM('[1]Prestação de Contas 31291-9'!O26+'[1]Prestação de Contas 98891-4'!O26+'[1]Prestação de Contas 98890-6'!O26+'[1]Prestação de Contas 446-8'!O26)</f>
        <v>0</v>
      </c>
      <c r="P35" s="22"/>
      <c r="Q35" s="18">
        <f>SUM(D35:I35)</f>
        <v>46330463.969999999</v>
      </c>
    </row>
    <row r="36" spans="2:17" x14ac:dyDescent="0.35">
      <c r="B36" s="125" t="s">
        <v>26</v>
      </c>
      <c r="C36" s="125"/>
      <c r="D36" s="48">
        <f t="shared" ref="D36:O36" si="9">SUM(D37:D45)</f>
        <v>13126011.890000001</v>
      </c>
      <c r="E36" s="48">
        <f t="shared" si="9"/>
        <v>22558066.799999997</v>
      </c>
      <c r="F36" s="48">
        <f t="shared" si="9"/>
        <v>23305549.619999997</v>
      </c>
      <c r="G36" s="48">
        <f t="shared" si="9"/>
        <v>25953470.790000003</v>
      </c>
      <c r="H36" s="48">
        <f t="shared" si="9"/>
        <v>21453830.59</v>
      </c>
      <c r="I36" s="48">
        <f t="shared" si="9"/>
        <v>24070628.020000003</v>
      </c>
      <c r="J36" s="48">
        <f t="shared" si="9"/>
        <v>7671686.2300000004</v>
      </c>
      <c r="K36" s="48">
        <f t="shared" si="9"/>
        <v>0</v>
      </c>
      <c r="L36" s="48">
        <f t="shared" si="9"/>
        <v>0</v>
      </c>
      <c r="M36" s="54">
        <f t="shared" si="9"/>
        <v>0</v>
      </c>
      <c r="N36" s="48">
        <f t="shared" si="9"/>
        <v>0</v>
      </c>
      <c r="O36" s="49">
        <f t="shared" si="9"/>
        <v>0</v>
      </c>
      <c r="P36" s="22"/>
      <c r="Q36" s="48">
        <f>SUM(D36:I36)</f>
        <v>130467557.71000001</v>
      </c>
    </row>
    <row r="37" spans="2:17" s="1" customFormat="1" x14ac:dyDescent="0.35">
      <c r="B37" s="119" t="s">
        <v>27</v>
      </c>
      <c r="C37" s="119"/>
      <c r="D37" s="18">
        <f>SUM('[1]Prestação de Contas 31291-9'!D28+'[1]Prestação de Contas 98891-4'!D28+'[1]Prestação de Contas 98890-6'!D28+'[1]Prestação de Contas 446-8'!D28)</f>
        <v>814</v>
      </c>
      <c r="E37" s="18">
        <f>SUM('[1]Prestação de Contas 31291-9'!E28+'[1]Prestação de Contas 98891-4'!E28+'[1]Prestação de Contas 98890-6'!E28+'[1]Prestação de Contas 446-8'!E28)</f>
        <v>627.5</v>
      </c>
      <c r="F37" s="18">
        <f>SUM('[1]Prestação de Contas 31291-9'!F28+'[1]Prestação de Contas 98891-4'!F28+'[1]Prestação de Contas 98890-6'!F28+'[1]Prestação de Contas 446-8'!F28)</f>
        <v>639.77</v>
      </c>
      <c r="G37" s="18">
        <f>SUM('[1]Prestação de Contas 31291-9'!G28+'[1]Prestação de Contas 98891-4'!G28+'[1]Prestação de Contas 98890-6'!G28+'[1]Prestação de Contas 446-8'!G28)</f>
        <v>467.55</v>
      </c>
      <c r="H37" s="18">
        <f>SUM('[1]Prestação de Contas 31291-9'!H28+'[1]Prestação de Contas 98891-4'!H28+'[1]Prestação de Contas 98890-6'!H28+'[1]Prestação de Contas 446-8'!H28)</f>
        <v>465.85</v>
      </c>
      <c r="I37" s="18">
        <f>SUM('[1]Prestação de Contas 31291-9'!I28+'[1]Prestação de Contas 98891-4'!I28+'[1]Prestação de Contas 98890-6'!I28+'[1]Prestação de Contas 446-8'!I28)</f>
        <v>453.75</v>
      </c>
      <c r="J37" s="18">
        <f>SUM('[1]Prestação de Contas 31291-9'!J28+'[1]Prestação de Contas 98891-4'!J28+'[1]Prestação de Contas 98890-6'!J28+'[1]Prestação de Contas 446-8'!J28)</f>
        <v>473.55</v>
      </c>
      <c r="K37" s="18">
        <f>SUM('[1]Prestação de Contas 31291-9'!K28+'[1]Prestação de Contas 98891-4'!K28+'[1]Prestação de Contas 98890-6'!K28+'[1]Prestação de Contas 446-8'!K28)</f>
        <v>0</v>
      </c>
      <c r="L37" s="18">
        <f>SUM('[1]Prestação de Contas 31291-9'!L28+'[1]Prestação de Contas 98891-4'!L28+'[1]Prestação de Contas 98890-6'!L28+'[1]Prestação de Contas 446-8'!L28)</f>
        <v>0</v>
      </c>
      <c r="M37" s="55">
        <f>SUM('[1]Prestação de Contas 31291-9'!M28+'[1]Prestação de Contas 98891-4'!M28+'[1]Prestação de Contas 98890-6'!M28+'[1]Prestação de Contas 446-8'!M28)</f>
        <v>0</v>
      </c>
      <c r="N37" s="18">
        <f>SUM('[1]Prestação de Contas 31291-9'!N28+'[1]Prestação de Contas 98891-4'!N28+'[1]Prestação de Contas 98890-6'!N28+'[1]Prestação de Contas 446-8'!N28)</f>
        <v>0</v>
      </c>
      <c r="O37" s="35">
        <f>SUM('[1]Prestação de Contas 31291-9'!O28+'[1]Prestação de Contas 98891-4'!O28+'[1]Prestação de Contas 98890-6'!O28+'[1]Prestação de Contas 446-8'!O28)</f>
        <v>0</v>
      </c>
      <c r="P37" s="22"/>
      <c r="Q37" s="48">
        <f t="shared" ref="Q37:Q45" si="10">SUM(D37:I37)</f>
        <v>3468.42</v>
      </c>
    </row>
    <row r="38" spans="2:17" s="1" customFormat="1" x14ac:dyDescent="0.35">
      <c r="B38" s="119" t="s">
        <v>28</v>
      </c>
      <c r="C38" s="119"/>
      <c r="D38" s="18">
        <f>SUM('[1]Prestação de Contas 31291-9'!D29+'[1]Prestação de Contas 98891-4'!D29+'[1]Prestação de Contas 98890-6'!D29+'[1]Prestação de Contas 446-8'!D29)</f>
        <v>0</v>
      </c>
      <c r="E38" s="18">
        <f>SUM('[1]Prestação de Contas 31291-9'!E29+'[1]Prestação de Contas 98891-4'!E29+'[1]Prestação de Contas 98890-6'!E29+'[1]Prestação de Contas 446-8'!E29)</f>
        <v>377806.3</v>
      </c>
      <c r="F38" s="18">
        <f>SUM('[1]Prestação de Contas 31291-9'!F29+'[1]Prestação de Contas 98891-4'!F29+'[1]Prestação de Contas 98890-6'!F29+'[1]Prestação de Contas 446-8'!F29)</f>
        <v>379764.80000000005</v>
      </c>
      <c r="G38" s="18">
        <f>SUM('[1]Prestação de Contas 31291-9'!G29+'[1]Prestação de Contas 98891-4'!G29+'[1]Prestação de Contas 98890-6'!G29+'[1]Prestação de Contas 446-8'!G29)</f>
        <v>351224.88</v>
      </c>
      <c r="H38" s="18">
        <f>SUM('[1]Prestação de Contas 31291-9'!H29+'[1]Prestação de Contas 98891-4'!H29+'[1]Prestação de Contas 98890-6'!H29+'[1]Prestação de Contas 446-8'!H29)</f>
        <v>380325.66000000003</v>
      </c>
      <c r="I38" s="18">
        <f>SUM('[1]Prestação de Contas 31291-9'!I29+'[1]Prestação de Contas 98891-4'!I29+'[1]Prestação de Contas 98890-6'!I29+'[1]Prestação de Contas 446-8'!I29)</f>
        <v>388090.23</v>
      </c>
      <c r="J38" s="18">
        <f>SUM('[1]Prestação de Contas 31291-9'!J29+'[1]Prestação de Contas 98891-4'!J29+'[1]Prestação de Contas 98890-6'!J29+'[1]Prestação de Contas 446-8'!J29)</f>
        <v>0</v>
      </c>
      <c r="K38" s="18">
        <f>SUM('[1]Prestação de Contas 31291-9'!K29+'[1]Prestação de Contas 98891-4'!K29+'[1]Prestação de Contas 98890-6'!K29+'[1]Prestação de Contas 446-8'!K29)</f>
        <v>0</v>
      </c>
      <c r="L38" s="18">
        <f>SUM('[1]Prestação de Contas 31291-9'!L29+'[1]Prestação de Contas 98891-4'!L29+'[1]Prestação de Contas 98890-6'!L29+'[1]Prestação de Contas 446-8'!L29)</f>
        <v>0</v>
      </c>
      <c r="M38" s="55">
        <f>SUM('[1]Prestação de Contas 31291-9'!M29+'[1]Prestação de Contas 98891-4'!M29+'[1]Prestação de Contas 98890-6'!M29+'[1]Prestação de Contas 446-8'!M29)</f>
        <v>0</v>
      </c>
      <c r="N38" s="18">
        <f>SUM('[1]Prestação de Contas 31291-9'!N29+'[1]Prestação de Contas 98891-4'!N29+'[1]Prestação de Contas 98890-6'!N29+'[1]Prestação de Contas 446-8'!N29)</f>
        <v>0</v>
      </c>
      <c r="O38" s="35">
        <f>SUM('[1]Prestação de Contas 31291-9'!O29+'[1]Prestação de Contas 98891-4'!O29+'[1]Prestação de Contas 98890-6'!O29+'[1]Prestação de Contas 446-8'!O29)</f>
        <v>0</v>
      </c>
      <c r="P38" s="22"/>
      <c r="Q38" s="48">
        <f t="shared" si="10"/>
        <v>1877211.87</v>
      </c>
    </row>
    <row r="39" spans="2:17" s="1" customFormat="1" x14ac:dyDescent="0.35">
      <c r="B39" s="119" t="s">
        <v>29</v>
      </c>
      <c r="C39" s="119"/>
      <c r="D39" s="18">
        <f>SUM('[1]Prestação de Contas 31291-9'!D30+'[1]Prestação de Contas 98891-4'!D30+'[1]Prestação de Contas 98890-6'!D30+'[1]Prestação de Contas 446-8'!D30)</f>
        <v>4277.05</v>
      </c>
      <c r="E39" s="18">
        <f>SUM('[1]Prestação de Contas 31291-9'!E30+'[1]Prestação de Contas 98891-4'!E30+'[1]Prestação de Contas 98890-6'!E30+'[1]Prestação de Contas 446-8'!E30)</f>
        <v>0</v>
      </c>
      <c r="F39" s="18">
        <f>SUM('[1]Prestação de Contas 31291-9'!F30+'[1]Prestação de Contas 98891-4'!F30+'[1]Prestação de Contas 98890-6'!F30+'[1]Prestação de Contas 446-8'!F30+'[1]CAIXA TESOURARIA'!E15)</f>
        <v>0</v>
      </c>
      <c r="G39" s="18">
        <f>SUM('[1]Prestação de Contas 31291-9'!G30+'[1]Prestação de Contas 98891-4'!G30+'[1]Prestação de Contas 98890-6'!G30+'[1]Prestação de Contas 446-8'!G30)</f>
        <v>941264.35</v>
      </c>
      <c r="H39" s="18">
        <f>SUM('[1]Prestação de Contas 31291-9'!H30+'[1]Prestação de Contas 98891-4'!H30+'[1]Prestação de Contas 98890-6'!H30+'[1]Prestação de Contas 446-8'!H30)+'[1]CAIXA TESOURARIA'!G15</f>
        <v>691074.77</v>
      </c>
      <c r="I39" s="18">
        <f>SUM('[1]Prestação de Contas 31291-9'!I30+'[1]Prestação de Contas 98891-4'!I30+'[1]Prestação de Contas 98890-6'!I30+'[1]Prestação de Contas 446-8'!I30)</f>
        <v>739033.51</v>
      </c>
      <c r="J39" s="18">
        <f>SUM('[1]Prestação de Contas 31291-9'!J30+'[1]Prestação de Contas 98891-4'!J30+'[1]Prestação de Contas 98890-6'!J30+'[1]Prestação de Contas 446-8'!J30)</f>
        <v>0</v>
      </c>
      <c r="K39" s="18">
        <f>SUM('[1]Prestação de Contas 31291-9'!K30+'[1]Prestação de Contas 98891-4'!K30+'[1]Prestação de Contas 98890-6'!K30+'[1]Prestação de Contas 446-8'!K30)</f>
        <v>0</v>
      </c>
      <c r="L39" s="18">
        <f>SUM('[1]Prestação de Contas 31291-9'!L30+'[1]Prestação de Contas 98891-4'!L30+'[1]Prestação de Contas 98890-6'!L30+'[1]Prestação de Contas 446-8'!L30)</f>
        <v>0</v>
      </c>
      <c r="M39" s="55">
        <f>SUM('[1]Prestação de Contas 31291-9'!M30+'[1]Prestação de Contas 98891-4'!M30+'[1]Prestação de Contas 98890-6'!M30+'[1]Prestação de Contas 446-8'!M30)</f>
        <v>0</v>
      </c>
      <c r="N39" s="18">
        <f>SUM('[1]Prestação de Contas 31291-9'!N30+'[1]Prestação de Contas 98891-4'!N30+'[1]Prestação de Contas 98890-6'!N30+'[1]Prestação de Contas 446-8'!N30)</f>
        <v>0</v>
      </c>
      <c r="O39" s="35">
        <f>SUM('[1]Prestação de Contas 31291-9'!O30+'[1]Prestação de Contas 98891-4'!O30+'[1]Prestação de Contas 98890-6'!O30+'[1]Prestação de Contas 446-8'!O30)</f>
        <v>0</v>
      </c>
      <c r="P39" s="22"/>
      <c r="Q39" s="48">
        <f t="shared" si="10"/>
        <v>2375649.6799999997</v>
      </c>
    </row>
    <row r="40" spans="2:17" s="1" customFormat="1" x14ac:dyDescent="0.35">
      <c r="B40" s="119" t="s">
        <v>30</v>
      </c>
      <c r="C40" s="119"/>
      <c r="D40" s="18">
        <f>SUM('[1]Prestação de Contas 31291-9'!D31+'[1]Prestação de Contas 98891-4'!D31+'[1]Prestação de Contas 98890-6'!D31+'[1]Prestação de Contas 446-8'!D31)</f>
        <v>0</v>
      </c>
      <c r="E40" s="18">
        <f>SUM('[1]Prestação de Contas 31291-9'!E31+'[1]Prestação de Contas 98891-4'!E31+'[1]Prestação de Contas 98890-6'!E31+'[1]Prestação de Contas 446-8'!E31)</f>
        <v>24349.65</v>
      </c>
      <c r="F40" s="18">
        <f>SUM('[1]Prestação de Contas 31291-9'!F31+'[1]Prestação de Contas 98891-4'!F31+'[1]Prestação de Contas 98890-6'!F31+'[1]Prestação de Contas 446-8'!F31)</f>
        <v>95645.23000000001</v>
      </c>
      <c r="G40" s="18">
        <f>SUM('[1]Prestação de Contas 31291-9'!G31+'[1]Prestação de Contas 98891-4'!G31+'[1]Prestação de Contas 98890-6'!G31+'[1]Prestação de Contas 446-8'!G31)</f>
        <v>100683.2</v>
      </c>
      <c r="H40" s="18">
        <f>SUM('[1]Prestação de Contas 31291-9'!H31+'[1]Prestação de Contas 98891-4'!H31+'[1]Prestação de Contas 98890-6'!H31+'[1]Prestação de Contas 446-8'!H31)</f>
        <v>43748.2</v>
      </c>
      <c r="I40" s="18">
        <f>SUM('[1]Prestação de Contas 31291-9'!I31+'[1]Prestação de Contas 98891-4'!I31+'[1]Prestação de Contas 98890-6'!I31+'[1]Prestação de Contas 446-8'!I31)</f>
        <v>46784.1</v>
      </c>
      <c r="J40" s="18">
        <f>SUM('[1]Prestação de Contas 31291-9'!J31+'[1]Prestação de Contas 98891-4'!J31+'[1]Prestação de Contas 98890-6'!J31+'[1]Prestação de Contas 446-8'!J31)</f>
        <v>48240</v>
      </c>
      <c r="K40" s="18">
        <f>SUM('[1]Prestação de Contas 31291-9'!K31+'[1]Prestação de Contas 98891-4'!K31+'[1]Prestação de Contas 98890-6'!K31+'[1]Prestação de Contas 446-8'!K31)</f>
        <v>0</v>
      </c>
      <c r="L40" s="18">
        <f>SUM('[1]Prestação de Contas 31291-9'!L31+'[1]Prestação de Contas 98891-4'!L31+'[1]Prestação de Contas 98890-6'!L31+'[1]Prestação de Contas 446-8'!L31)</f>
        <v>0</v>
      </c>
      <c r="M40" s="55">
        <f>SUM('[1]Prestação de Contas 31291-9'!M31+'[1]Prestação de Contas 98891-4'!M31+'[1]Prestação de Contas 98890-6'!M31+'[1]Prestação de Contas 446-8'!M31)</f>
        <v>0</v>
      </c>
      <c r="N40" s="18">
        <f>SUM('[1]Prestação de Contas 31291-9'!N31+'[1]Prestação de Contas 98891-4'!N31+'[1]Prestação de Contas 98890-6'!N31+'[1]Prestação de Contas 446-8'!N31)</f>
        <v>0</v>
      </c>
      <c r="O40" s="35">
        <f>SUM('[1]Prestação de Contas 31291-9'!O31+'[1]Prestação de Contas 98891-4'!O31+'[1]Prestação de Contas 98890-6'!O31+'[1]Prestação de Contas 446-8'!O31)</f>
        <v>0</v>
      </c>
      <c r="P40" s="22"/>
      <c r="Q40" s="48">
        <f t="shared" si="10"/>
        <v>311210.38</v>
      </c>
    </row>
    <row r="41" spans="2:17" s="1" customFormat="1" x14ac:dyDescent="0.35">
      <c r="B41" s="119" t="s">
        <v>31</v>
      </c>
      <c r="C41" s="119"/>
      <c r="D41" s="18">
        <f>SUM('[1]Prestação de Contas 31291-9'!D32+'[1]Prestação de Contas 98891-4'!D32+'[1]Prestação de Contas 98890-6'!D32+'[1]Prestação de Contas 446-8'!D32)</f>
        <v>1135.2</v>
      </c>
      <c r="E41" s="18">
        <f>SUM('[1]Prestação de Contas 31291-9'!E32+'[1]Prestação de Contas 98891-4'!E32+'[1]Prestação de Contas 98890-6'!E32+'[1]Prestação de Contas 446-8'!E32)</f>
        <v>1359464.4199999997</v>
      </c>
      <c r="F41" s="18">
        <f>SUM('[1]Prestação de Contas 31291-9'!F32+'[1]Prestação de Contas 98891-4'!F32+'[1]Prestação de Contas 98890-6'!F32+'[1]Prestação de Contas 446-8'!F32)</f>
        <v>2426901.3999999994</v>
      </c>
      <c r="G41" s="18">
        <f>SUM('[1]Prestação de Contas 31291-9'!G32+'[1]Prestação de Contas 98891-4'!G32+'[1]Prestação de Contas 98890-6'!G32+'[1]Prestação de Contas 446-8'!G32)</f>
        <v>3123851.37</v>
      </c>
      <c r="H41" s="18">
        <f>SUM('[1]Prestação de Contas 31291-9'!H32+'[1]Prestação de Contas 98891-4'!H32+'[1]Prestação de Contas 98890-6'!H32+'[1]Prestação de Contas 446-8'!H32)</f>
        <v>1302689.3</v>
      </c>
      <c r="I41" s="18">
        <f>SUM('[1]Prestação de Contas 31291-9'!I32+'[1]Prestação de Contas 98891-4'!I32+'[1]Prestação de Contas 98890-6'!I32+'[1]Prestação de Contas 446-8'!I32)</f>
        <v>5040781.9600000009</v>
      </c>
      <c r="J41" s="18">
        <f>SUM('[1]Prestação de Contas 31291-9'!J32+'[1]Prestação de Contas 98891-4'!J32+'[1]Prestação de Contas 98890-6'!J32+'[1]Prestação de Contas 446-8'!J32)</f>
        <v>3821315.3400000003</v>
      </c>
      <c r="K41" s="18">
        <f>SUM('[1]Prestação de Contas 31291-9'!K32+'[1]Prestação de Contas 98891-4'!K32+'[1]Prestação de Contas 98890-6'!K32+'[1]Prestação de Contas 446-8'!K32)</f>
        <v>0</v>
      </c>
      <c r="L41" s="18">
        <f>SUM('[1]Prestação de Contas 31291-9'!L32+'[1]Prestação de Contas 98891-4'!L32+'[1]Prestação de Contas 98890-6'!L32+'[1]Prestação de Contas 446-8'!L32)</f>
        <v>0</v>
      </c>
      <c r="M41" s="55">
        <f>SUM('[1]Prestação de Contas 31291-9'!M32+'[1]Prestação de Contas 98891-4'!M32+'[1]Prestação de Contas 98890-6'!M32+'[1]Prestação de Contas 446-8'!M32)</f>
        <v>0</v>
      </c>
      <c r="N41" s="55">
        <f>SUM('[1]Prestação de Contas 31291-9'!N32+'[1]Prestação de Contas 98891-4'!N32+'[1]Prestação de Contas 98890-6'!N32+'[1]Prestação de Contas 446-8'!N32)</f>
        <v>0</v>
      </c>
      <c r="O41" s="35">
        <f>SUM('[1]Prestação de Contas 31291-9'!O32+'[1]Prestação de Contas 98891-4'!O32+'[1]Prestação de Contas 98890-6'!O32+'[1]Prestação de Contas 446-8'!O32)</f>
        <v>0</v>
      </c>
      <c r="P41" s="22"/>
      <c r="Q41" s="48">
        <f t="shared" si="10"/>
        <v>13254823.649999999</v>
      </c>
    </row>
    <row r="42" spans="2:17" s="1" customFormat="1" x14ac:dyDescent="0.35">
      <c r="B42" s="119" t="s">
        <v>32</v>
      </c>
      <c r="C42" s="119"/>
      <c r="D42" s="18">
        <f>SUM('[1]Prestação de Contas 31291-9'!D33+'[1]Prestação de Contas 98891-4'!D33+'[1]Prestação de Contas 98890-6'!D33+'[1]Prestação de Contas 446-8'!D33)</f>
        <v>4577085.7599999988</v>
      </c>
      <c r="E42" s="18">
        <f>SUM('[1]Prestação de Contas 31291-9'!E33+'[1]Prestação de Contas 98891-4'!E33+'[1]Prestação de Contas 98890-6'!E33+'[1]Prestação de Contas 446-8'!E33)</f>
        <v>3589067.5699999984</v>
      </c>
      <c r="F42" s="18">
        <f>SUM('[1]Prestação de Contas 31291-9'!F33+'[1]Prestação de Contas 98891-4'!F33+'[1]Prestação de Contas 98890-6'!F33+'[1]Prestação de Contas 446-8'!F33)</f>
        <v>4923620.8600000003</v>
      </c>
      <c r="G42" s="18">
        <f>SUM('[1]Prestação de Contas 31291-9'!G33+'[1]Prestação de Contas 98891-4'!G33+'[1]Prestação de Contas 98890-6'!G33+'[1]Prestação de Contas 446-8'!G33)</f>
        <v>4531755.6600000011</v>
      </c>
      <c r="H42" s="18">
        <f>SUM('[1]Prestação de Contas 31291-9'!H33+'[1]Prestação de Contas 98891-4'!H33+'[1]Prestação de Contas 98890-6'!H33+'[1]Prestação de Contas 446-8'!H33)</f>
        <v>4410452.54</v>
      </c>
      <c r="I42" s="18">
        <f>SUM('[1]Prestação de Contas 31291-9'!I33+'[1]Prestação de Contas 98891-4'!I33+'[1]Prestação de Contas 98890-6'!I33+'[1]Prestação de Contas 446-8'!I33)</f>
        <v>1817774.8499999999</v>
      </c>
      <c r="J42" s="18">
        <f>SUM('[1]Prestação de Contas 31291-9'!J33+'[1]Prestação de Contas 98891-4'!J33+'[1]Prestação de Contas 98890-6'!J33+'[1]Prestação de Contas 446-8'!J33)</f>
        <v>22607.73</v>
      </c>
      <c r="K42" s="18">
        <f>SUM('[1]Prestação de Contas 31291-9'!K33+'[1]Prestação de Contas 98891-4'!K33+'[1]Prestação de Contas 98890-6'!K33+'[1]Prestação de Contas 446-8'!K33)</f>
        <v>0</v>
      </c>
      <c r="L42" s="18">
        <f>SUM('[1]Prestação de Contas 31291-9'!L33+'[1]Prestação de Contas 98891-4'!L33+'[1]Prestação de Contas 98890-6'!L33+'[1]Prestação de Contas 446-8'!L33)</f>
        <v>0</v>
      </c>
      <c r="M42" s="55">
        <f>SUM('[1]Prestação de Contas 31291-9'!M33+'[1]Prestação de Contas 98891-4'!M33+'[1]Prestação de Contas 98890-6'!M33+'[1]Prestação de Contas 446-8'!M33)</f>
        <v>0</v>
      </c>
      <c r="N42" s="55">
        <f>SUM('[1]Prestação de Contas 31291-9'!N33+'[1]Prestação de Contas 98891-4'!N33+'[1]Prestação de Contas 98890-6'!N33+'[1]Prestação de Contas 446-8'!N33)</f>
        <v>0</v>
      </c>
      <c r="O42" s="35">
        <f>SUM('[1]Prestação de Contas 31291-9'!O33+'[1]Prestação de Contas 98891-4'!O33+'[1]Prestação de Contas 98890-6'!O33+'[1]Prestação de Contas 446-8'!O33)</f>
        <v>0</v>
      </c>
      <c r="P42" s="22"/>
      <c r="Q42" s="48">
        <f t="shared" si="10"/>
        <v>23849757.239999998</v>
      </c>
    </row>
    <row r="43" spans="2:17" s="1" customFormat="1" x14ac:dyDescent="0.35">
      <c r="B43" s="119" t="s">
        <v>33</v>
      </c>
      <c r="C43" s="119"/>
      <c r="D43" s="18">
        <f>SUM('[1]Prestação de Contas 31291-9'!D34+'[1]Prestação de Contas 98891-4'!D34+'[1]Prestação de Contas 98890-6'!D34+'[1]Prestação de Contas 446-8'!D34)</f>
        <v>0</v>
      </c>
      <c r="E43" s="18">
        <f>SUM('[1]Prestação de Contas 31291-9'!E34+'[1]Prestação de Contas 98891-4'!E34+'[1]Prestação de Contas 98890-6'!E34+'[1]Prestação de Contas 446-8'!E34)</f>
        <v>0</v>
      </c>
      <c r="F43" s="18">
        <f>SUM('[1]Prestação de Contas 31291-9'!F34+'[1]Prestação de Contas 98891-4'!F34+'[1]Prestação de Contas 98890-6'!F34+'[1]Prestação de Contas 446-8'!F34)</f>
        <v>0</v>
      </c>
      <c r="G43" s="18">
        <f>SUM('[1]Prestação de Contas 31291-9'!G34+'[1]Prestação de Contas 98891-4'!G34+'[1]Prestação de Contas 98890-6'!G34+'[1]Prestação de Contas 446-8'!G34)</f>
        <v>0</v>
      </c>
      <c r="H43" s="18">
        <f>SUM('[1]Prestação de Contas 31291-9'!H34+'[1]Prestação de Contas 98891-4'!H34+'[1]Prestação de Contas 98890-6'!H34+'[1]Prestação de Contas 446-8'!H34)</f>
        <v>0</v>
      </c>
      <c r="I43" s="18">
        <f>SUM('[1]Prestação de Contas 31291-9'!I34+'[1]Prestação de Contas 98891-4'!I34+'[1]Prestação de Contas 98890-6'!I34+'[1]Prestação de Contas 446-8'!I34)</f>
        <v>0</v>
      </c>
      <c r="J43" s="18">
        <f>SUM('[1]Prestação de Contas 31291-9'!J34+'[1]Prestação de Contas 98891-4'!J34+'[1]Prestação de Contas 98890-6'!J34+'[1]Prestação de Contas 446-8'!J34)</f>
        <v>0</v>
      </c>
      <c r="K43" s="18">
        <f>SUM('[1]Prestação de Contas 31291-9'!K34+'[1]Prestação de Contas 98891-4'!K34+'[1]Prestação de Contas 98890-6'!K34+'[1]Prestação de Contas 446-8'!K34)</f>
        <v>0</v>
      </c>
      <c r="L43" s="18">
        <f>SUM('[1]Prestação de Contas 31291-9'!L34+'[1]Prestação de Contas 98891-4'!L34+'[1]Prestação de Contas 98890-6'!L34+'[1]Prestação de Contas 446-8'!L34)</f>
        <v>0</v>
      </c>
      <c r="M43" s="55">
        <f>SUM('[1]Prestação de Contas 31291-9'!M34+'[1]Prestação de Contas 98891-4'!M34+'[1]Prestação de Contas 98890-6'!M34+'[1]Prestação de Contas 446-8'!M34)</f>
        <v>0</v>
      </c>
      <c r="N43" s="18">
        <f>SUM('[1]Prestação de Contas 31291-9'!N34+'[1]Prestação de Contas 98891-4'!N34+'[1]Prestação de Contas 98890-6'!N34+'[1]Prestação de Contas 446-8'!N34)</f>
        <v>0</v>
      </c>
      <c r="O43" s="35">
        <f>SUM('[1]Prestação de Contas 31291-9'!O34+'[1]Prestação de Contas 98891-4'!O34+'[1]Prestação de Contas 98890-6'!O34+'[1]Prestação de Contas 446-8'!O34)</f>
        <v>0</v>
      </c>
      <c r="P43" s="22"/>
      <c r="Q43" s="48">
        <f t="shared" si="10"/>
        <v>0</v>
      </c>
    </row>
    <row r="44" spans="2:17" s="1" customFormat="1" x14ac:dyDescent="0.35">
      <c r="B44" s="119" t="s">
        <v>34</v>
      </c>
      <c r="C44" s="119"/>
      <c r="D44" s="18">
        <f>SUM('[1]Prestação de Contas 31291-9'!D35+'[1]Prestação de Contas 98891-4'!D35+'[1]Prestação de Contas 98890-6'!D35+'[1]Prestação de Contas 446-8'!D35)</f>
        <v>480786.03</v>
      </c>
      <c r="E44" s="18">
        <f>SUM('[1]Prestação de Contas 31291-9'!E35+'[1]Prestação de Contas 98891-4'!E35+'[1]Prestação de Contas 98890-6'!E35+'[1]Prestação de Contas 446-8'!E35)</f>
        <v>545421.52</v>
      </c>
      <c r="F44" s="18">
        <f>SUM('[1]Prestação de Contas 31291-9'!F35+'[1]Prestação de Contas 98891-4'!F35+'[1]Prestação de Contas 98890-6'!F35+'[1]Prestação de Contas 446-8'!F35)</f>
        <v>678288.78</v>
      </c>
      <c r="G44" s="18">
        <f>SUM('[1]Prestação de Contas 31291-9'!G35+'[1]Prestação de Contas 98891-4'!G35+'[1]Prestação de Contas 98890-6'!G35+'[1]Prestação de Contas 446-8'!G35)</f>
        <v>1239463.4100000001</v>
      </c>
      <c r="H44" s="18">
        <f>SUM('[1]Prestação de Contas 31291-9'!H35+'[1]Prestação de Contas 98891-4'!H35+'[1]Prestação de Contas 98890-6'!H35+'[1]Prestação de Contas 446-8'!H35)</f>
        <v>629060.22</v>
      </c>
      <c r="I44" s="18">
        <f>SUM('[1]Prestação de Contas 31291-9'!I35+'[1]Prestação de Contas 98891-4'!I35+'[1]Prestação de Contas 98890-6'!I35+'[1]Prestação de Contas 446-8'!I35)</f>
        <v>140079.01</v>
      </c>
      <c r="J44" s="18">
        <f>SUM('[1]Prestação de Contas 31291-9'!J35+'[1]Prestação de Contas 98891-4'!J35+'[1]Prestação de Contas 98890-6'!J35+'[1]Prestação de Contas 446-8'!J35)</f>
        <v>0</v>
      </c>
      <c r="K44" s="18">
        <f>SUM('[1]Prestação de Contas 31291-9'!K35+'[1]Prestação de Contas 98891-4'!K35+'[1]Prestação de Contas 98890-6'!K35+'[1]Prestação de Contas 446-8'!K35)</f>
        <v>0</v>
      </c>
      <c r="L44" s="18">
        <f>SUM('[1]Prestação de Contas 31291-9'!L35+'[1]Prestação de Contas 98891-4'!L35+'[1]Prestação de Contas 98890-6'!L35+'[1]Prestação de Contas 446-8'!L35)</f>
        <v>0</v>
      </c>
      <c r="M44" s="55">
        <f>SUM('[1]Prestação de Contas 31291-9'!M35+'[1]Prestação de Contas 98891-4'!M35+'[1]Prestação de Contas 98890-6'!M35+'[1]Prestação de Contas 446-8'!M35)</f>
        <v>0</v>
      </c>
      <c r="N44" s="18">
        <f>SUM('[1]Prestação de Contas 31291-9'!N35+'[1]Prestação de Contas 98891-4'!N35+'[1]Prestação de Contas 98890-6'!N35+'[1]Prestação de Contas 446-8'!N35)</f>
        <v>0</v>
      </c>
      <c r="O44" s="35">
        <f>SUM('[1]Prestação de Contas 31291-9'!O35+'[1]Prestação de Contas 98891-4'!O35+'[1]Prestação de Contas 98890-6'!O35+'[1]Prestação de Contas 446-8'!O35)</f>
        <v>0</v>
      </c>
      <c r="P44" s="22"/>
      <c r="Q44" s="48">
        <f t="shared" si="10"/>
        <v>3713098.9699999997</v>
      </c>
    </row>
    <row r="45" spans="2:17" s="1" customFormat="1" x14ac:dyDescent="0.35">
      <c r="B45" s="119" t="s">
        <v>35</v>
      </c>
      <c r="C45" s="119"/>
      <c r="D45" s="18">
        <f>SUM('[1]Prestação de Contas 31291-9'!D36+'[1]Prestação de Contas 98891-4'!D36+'[1]Prestação de Contas 98890-6'!D36+'[1]Prestação de Contas 446-8'!D36)</f>
        <v>8061913.8500000006</v>
      </c>
      <c r="E45" s="18">
        <f>SUM('[1]Prestação de Contas 31291-9'!E36+'[1]Prestação de Contas 98891-4'!E36+'[1]Prestação de Contas 98890-6'!E36+'[1]Prestação de Contas 446-8'!E36)</f>
        <v>16661329.839999998</v>
      </c>
      <c r="F45" s="18">
        <f>SUM('[1]Prestação de Contas 31291-9'!F36+'[1]Prestação de Contas 98891-4'!F36+'[1]Prestação de Contas 98890-6'!F36+'[1]Prestação de Contas 446-8'!F36)</f>
        <v>14800688.779999999</v>
      </c>
      <c r="G45" s="18">
        <f>SUM('[1]Prestação de Contas 31291-9'!G36+'[1]Prestação de Contas 98891-4'!G36+'[1]Prestação de Contas 98890-6'!G36+'[1]Prestação de Contas 446-8'!G36)</f>
        <v>15664760.370000001</v>
      </c>
      <c r="H45" s="18">
        <f>SUM('[1]Prestação de Contas 31291-9'!H36+'[1]Prestação de Contas 98891-4'!H36+'[1]Prestação de Contas 98890-6'!H36+'[1]Prestação de Contas 446-8'!H36)</f>
        <v>13996014.050000001</v>
      </c>
      <c r="I45" s="18">
        <f>SUM('[1]Prestação de Contas 31291-9'!I36+'[1]Prestação de Contas 98891-4'!I36+'[1]Prestação de Contas 98890-6'!I36+'[1]Prestação de Contas 446-8'!I36)</f>
        <v>15897630.610000003</v>
      </c>
      <c r="J45" s="18">
        <f>SUM('[1]Prestação de Contas 31291-9'!J36+'[1]Prestação de Contas 98891-4'!J36+'[1]Prestação de Contas 98890-6'!J36+'[1]Prestação de Contas 446-8'!J36)</f>
        <v>3779049.61</v>
      </c>
      <c r="K45" s="18">
        <f>SUM('[1]Prestação de Contas 31291-9'!K36+'[1]Prestação de Contas 98891-4'!K36+'[1]Prestação de Contas 98890-6'!K36+'[1]Prestação de Contas 446-8'!K36)</f>
        <v>0</v>
      </c>
      <c r="L45" s="18">
        <f>SUM('[1]Prestação de Contas 31291-9'!L36+'[1]Prestação de Contas 98891-4'!L36+'[1]Prestação de Contas 98890-6'!L36+'[1]Prestação de Contas 446-8'!L36)</f>
        <v>0</v>
      </c>
      <c r="M45" s="55">
        <f>SUM('[1]Prestação de Contas 31291-9'!M36+'[1]Prestação de Contas 98891-4'!M36+'[1]Prestação de Contas 98890-6'!M36+'[1]Prestação de Contas 446-8'!M36)</f>
        <v>0</v>
      </c>
      <c r="N45" s="55">
        <f>SUM('[1]Prestação de Contas 31291-9'!N36+'[1]Prestação de Contas 98891-4'!N36+'[1]Prestação de Contas 98890-6'!N36+'[1]Prestação de Contas 446-8'!N36)</f>
        <v>0</v>
      </c>
      <c r="O45" s="35">
        <f>SUM('[1]Prestação de Contas 31291-9'!O36+'[1]Prestação de Contas 98891-4'!O36+'[1]Prestação de Contas 98890-6'!O36+'[1]Prestação de Contas 446-8'!O36)</f>
        <v>0</v>
      </c>
      <c r="P45" s="22"/>
      <c r="Q45" s="48">
        <f t="shared" si="10"/>
        <v>85082337.5</v>
      </c>
    </row>
    <row r="46" spans="2:17" x14ac:dyDescent="0.35">
      <c r="B46" s="125" t="s">
        <v>36</v>
      </c>
      <c r="C46" s="125"/>
      <c r="D46" s="48">
        <f>SUM(D47)</f>
        <v>0</v>
      </c>
      <c r="E46" s="48">
        <f t="shared" ref="E46:O46" si="11">SUM(E47)</f>
        <v>0</v>
      </c>
      <c r="F46" s="54">
        <f t="shared" si="11"/>
        <v>0</v>
      </c>
      <c r="G46" s="48">
        <f t="shared" si="11"/>
        <v>0</v>
      </c>
      <c r="H46" s="48">
        <f t="shared" si="11"/>
        <v>0</v>
      </c>
      <c r="I46" s="48">
        <f t="shared" si="11"/>
        <v>0</v>
      </c>
      <c r="J46" s="48">
        <f t="shared" si="11"/>
        <v>0</v>
      </c>
      <c r="K46" s="48">
        <f t="shared" si="11"/>
        <v>0</v>
      </c>
      <c r="L46" s="48">
        <f t="shared" si="11"/>
        <v>0</v>
      </c>
      <c r="M46" s="54">
        <f t="shared" si="11"/>
        <v>0</v>
      </c>
      <c r="N46" s="48">
        <f t="shared" si="11"/>
        <v>0</v>
      </c>
      <c r="O46" s="49">
        <f t="shared" si="11"/>
        <v>0</v>
      </c>
      <c r="P46" s="22"/>
      <c r="Q46" s="50">
        <f>SUM(D46:P46)</f>
        <v>0</v>
      </c>
    </row>
    <row r="47" spans="2:17" s="1" customFormat="1" x14ac:dyDescent="0.35">
      <c r="B47" s="119" t="s">
        <v>37</v>
      </c>
      <c r="C47" s="119"/>
      <c r="D47" s="18">
        <f>SUM('[1]Prestação de Contas 31291-9'!D38+'[1]Prestação de Contas 98891-4'!D38+'[1]Prestação de Contas 98890-6'!D38+'[1]Prestação de Contas 446-8'!D38)</f>
        <v>0</v>
      </c>
      <c r="E47" s="18">
        <f>SUM('[1]Prestação de Contas 31291-9'!E38+'[1]Prestação de Contas 98891-4'!E38+'[1]Prestação de Contas 98890-6'!E38+'[1]Prestação de Contas 446-8'!E38)</f>
        <v>0</v>
      </c>
      <c r="F47" s="18">
        <f>SUM('[1]Prestação de Contas 31291-9'!F38+'[1]Prestação de Contas 98891-4'!F38+'[1]Prestação de Contas 98890-6'!F38+'[1]Prestação de Contas 446-8'!F38)</f>
        <v>0</v>
      </c>
      <c r="G47" s="18">
        <f>SUM('[1]Prestação de Contas 31291-9'!G38+'[1]Prestação de Contas 98891-4'!G38+'[1]Prestação de Contas 98890-6'!G38+'[1]Prestação de Contas 446-8'!G38)</f>
        <v>0</v>
      </c>
      <c r="H47" s="18">
        <f>SUM('[1]Prestação de Contas 31291-9'!H38+'[1]Prestação de Contas 98891-4'!H38+'[1]Prestação de Contas 98890-6'!H38+'[1]Prestação de Contas 446-8'!H38)</f>
        <v>0</v>
      </c>
      <c r="I47" s="18">
        <f>SUM('[1]Prestação de Contas 31291-9'!I38+'[1]Prestação de Contas 98891-4'!I38+'[1]Prestação de Contas 98890-6'!I38+'[1]Prestação de Contas 446-8'!I38)</f>
        <v>0</v>
      </c>
      <c r="J47" s="18">
        <f>SUM('[1]Prestação de Contas 31291-9'!J38+'[1]Prestação de Contas 98891-4'!J38+'[1]Prestação de Contas 98890-6'!J38+'[1]Prestação de Contas 446-8'!J38)</f>
        <v>0</v>
      </c>
      <c r="K47" s="18">
        <f>SUM('[1]Prestação de Contas 31291-9'!K38+'[1]Prestação de Contas 98891-4'!K38+'[1]Prestação de Contas 98890-6'!K38+'[1]Prestação de Contas 446-8'!K38)</f>
        <v>0</v>
      </c>
      <c r="L47" s="18">
        <f>SUM('[1]Prestação de Contas 31291-9'!L38+'[1]Prestação de Contas 98891-4'!L38+'[1]Prestação de Contas 98890-6'!L38+'[1]Prestação de Contas 446-8'!L38)</f>
        <v>0</v>
      </c>
      <c r="M47" s="55">
        <f>SUM('[1]Prestação de Contas 31291-9'!M38+'[1]Prestação de Contas 98891-4'!M38+'[1]Prestação de Contas 98890-6'!M38+'[1]Prestação de Contas 446-8'!M38)</f>
        <v>0</v>
      </c>
      <c r="N47" s="55">
        <f>SUM('[1]Prestação de Contas 31291-9'!N38+'[1]Prestação de Contas 98891-4'!N38+'[1]Prestação de Contas 98890-6'!N38+'[1]Prestação de Contas 446-8'!N38)</f>
        <v>0</v>
      </c>
      <c r="O47" s="35">
        <f>SUM('[1]Prestação de Contas 31291-9'!O38+'[1]Prestação de Contas 98891-4'!O38+'[1]Prestação de Contas 98890-6'!O38+'[1]Prestação de Contas 446-8'!O38)</f>
        <v>0</v>
      </c>
      <c r="P47" s="22"/>
      <c r="Q47" s="18">
        <f>SUM(D47:O47)</f>
        <v>0</v>
      </c>
    </row>
    <row r="48" spans="2:17" s="1" customFormat="1" hidden="1" x14ac:dyDescent="0.35">
      <c r="B48" s="127" t="s">
        <v>38</v>
      </c>
      <c r="C48" s="127"/>
      <c r="D48" s="15">
        <f>'[1]CAIXA TESOURARIA'!C25</f>
        <v>0</v>
      </c>
      <c r="E48" s="15">
        <f>'[1]CAIXA TESOURARIA'!D25</f>
        <v>0</v>
      </c>
      <c r="F48" s="15">
        <f>'[1]CAIXA TESOURARIA'!E25</f>
        <v>0</v>
      </c>
      <c r="G48" s="15">
        <f>'[1]CAIXA TESOURARIA'!F25</f>
        <v>0</v>
      </c>
      <c r="H48" s="15">
        <f>'[1]CAIXA TESOURARIA'!G25</f>
        <v>0</v>
      </c>
      <c r="I48" s="15">
        <f>'[1]CAIXA TESOURARIA'!H25</f>
        <v>0</v>
      </c>
      <c r="J48" s="15">
        <f>'[1]CAIXA TESOURARIA'!I25</f>
        <v>0</v>
      </c>
      <c r="K48" s="15">
        <f>'[1]CAIXA TESOURARIA'!J25</f>
        <v>0</v>
      </c>
      <c r="L48" s="15">
        <f>'[1]CAIXA TESOURARIA'!K25</f>
        <v>0</v>
      </c>
      <c r="M48" s="56">
        <f>'[1]CAIXA TESOURARIA'!L15</f>
        <v>0</v>
      </c>
      <c r="N48" s="15">
        <f>'[1]CAIXA TESOURARIA'!M25</f>
        <v>0</v>
      </c>
      <c r="O48" s="40">
        <f>'[1]CAIXA TESOURARIA'!N15</f>
        <v>0</v>
      </c>
      <c r="P48" s="22"/>
      <c r="Q48" s="15">
        <f>SUM(D48:O48)</f>
        <v>0</v>
      </c>
    </row>
    <row r="49" spans="2:17" s="1" customFormat="1" x14ac:dyDescent="0.35">
      <c r="B49" s="127" t="s">
        <v>39</v>
      </c>
      <c r="C49" s="127"/>
      <c r="D49" s="57">
        <f>D33+D36+D46+D48</f>
        <v>16077580.840000002</v>
      </c>
      <c r="E49" s="57">
        <f>E33+E36+E46</f>
        <v>28538321.899999999</v>
      </c>
      <c r="F49" s="58">
        <f>F33+F36+F46</f>
        <v>34389138.140000001</v>
      </c>
      <c r="G49" s="57">
        <f>G33+G36+G46</f>
        <v>37835115.810000002</v>
      </c>
      <c r="H49" s="57">
        <f>H33+H36+H46</f>
        <v>33966514.289999999</v>
      </c>
      <c r="I49" s="57">
        <f>I33+I36+I46</f>
        <v>34347510.189999998</v>
      </c>
      <c r="J49" s="57">
        <f t="shared" ref="J49:O49" si="12">J33+J36+J46</f>
        <v>7720629.8100000005</v>
      </c>
      <c r="K49" s="57">
        <f t="shared" si="12"/>
        <v>0</v>
      </c>
      <c r="L49" s="57">
        <f t="shared" si="12"/>
        <v>0</v>
      </c>
      <c r="M49" s="57">
        <f>M33+M36+M46</f>
        <v>0</v>
      </c>
      <c r="N49" s="57">
        <f t="shared" si="12"/>
        <v>0</v>
      </c>
      <c r="O49" s="59">
        <f t="shared" si="12"/>
        <v>0</v>
      </c>
      <c r="P49" s="60"/>
      <c r="Q49" s="61">
        <f>SUM(D49:I49)</f>
        <v>185154181.16999999</v>
      </c>
    </row>
    <row r="50" spans="2:17" s="1" customFormat="1" hidden="1" x14ac:dyDescent="0.35">
      <c r="B50" s="23"/>
      <c r="C50" s="23"/>
      <c r="D50" s="24"/>
      <c r="E50" s="24"/>
      <c r="F50" s="62"/>
      <c r="G50" s="24"/>
      <c r="H50" s="24"/>
      <c r="I50" s="24"/>
      <c r="J50" s="24"/>
      <c r="K50" s="24"/>
      <c r="L50" s="24"/>
      <c r="M50" s="24"/>
      <c r="N50" s="24"/>
      <c r="O50" s="24"/>
      <c r="P50" s="11"/>
      <c r="Q50" s="12"/>
    </row>
    <row r="51" spans="2:17" s="1" customFormat="1" hidden="1" x14ac:dyDescent="0.35">
      <c r="B51" s="36" t="s">
        <v>40</v>
      </c>
      <c r="C51" s="36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8"/>
      <c r="P51" s="39"/>
      <c r="Q51" s="37"/>
    </row>
    <row r="52" spans="2:17" s="1" customFormat="1" hidden="1" x14ac:dyDescent="0.35">
      <c r="B52" s="128" t="s">
        <v>41</v>
      </c>
      <c r="C52" s="128"/>
      <c r="D52" s="15" t="e">
        <f>'[1]Prestação de Contas 31291-9'!D41+'[1]Prestação de Contas 98890-6'!D41</f>
        <v>#VALUE!</v>
      </c>
      <c r="E52" s="15" t="e">
        <f>'[1]Prestação de Contas 31291-9'!E41+'[1]Prestação de Contas 98890-6'!E41</f>
        <v>#VALUE!</v>
      </c>
      <c r="F52" s="15" t="e">
        <f>'[1]Prestação de Contas 31291-9'!F41+'[1]Prestação de Contas 98890-6'!F41</f>
        <v>#VALUE!</v>
      </c>
      <c r="G52" s="15">
        <f>'[1]Prestação de Contas 31291-9'!G41+'[1]Prestação de Contas 98890-6'!G41</f>
        <v>0</v>
      </c>
      <c r="H52" s="15">
        <f>'[1]Prestação de Contas 31291-9'!H41+'[1]Prestação de Contas 98890-6'!H41</f>
        <v>0</v>
      </c>
      <c r="I52" s="15">
        <f>'[1]Prestação de Contas 31291-9'!I41+'[1]Prestação de Contas 98890-6'!I41</f>
        <v>0</v>
      </c>
      <c r="J52" s="63"/>
      <c r="K52" s="63"/>
      <c r="L52" s="63"/>
      <c r="M52" s="63"/>
      <c r="N52" s="63"/>
      <c r="O52" s="63"/>
      <c r="P52" s="22"/>
      <c r="Q52" s="15" t="e">
        <f>SUM(D52:P52)</f>
        <v>#VALUE!</v>
      </c>
    </row>
    <row r="53" spans="2:17" s="1" customFormat="1" hidden="1" x14ac:dyDescent="0.35">
      <c r="B53" s="128" t="s">
        <v>42</v>
      </c>
      <c r="C53" s="128"/>
      <c r="D53" s="15" t="e">
        <f>'[1]Prestação de Contas 31291-9'!D42+'[1]Prestação de Contas 98890-6'!D42</f>
        <v>#VALUE!</v>
      </c>
      <c r="E53" s="15" t="e">
        <f>'[1]Prestação de Contas 31291-9'!E42+'[1]Prestação de Contas 98890-6'!E42</f>
        <v>#VALUE!</v>
      </c>
      <c r="F53" s="15" t="e">
        <f>'[1]Prestação de Contas 31291-9'!F42+'[1]Prestação de Contas 98890-6'!F42</f>
        <v>#VALUE!</v>
      </c>
      <c r="G53" s="15">
        <f>'[1]Prestação de Contas 31291-9'!G42+'[1]Prestação de Contas 98890-6'!G42</f>
        <v>0</v>
      </c>
      <c r="H53" s="15">
        <f>'[1]Prestação de Contas 31291-9'!H42+'[1]Prestação de Contas 98890-6'!H42</f>
        <v>0</v>
      </c>
      <c r="I53" s="15">
        <f>'[1]Prestação de Contas 31291-9'!I42+'[1]Prestação de Contas 98890-6'!I42</f>
        <v>0</v>
      </c>
      <c r="J53" s="63"/>
      <c r="K53" s="63"/>
      <c r="L53" s="63"/>
      <c r="M53" s="63"/>
      <c r="N53" s="63"/>
      <c r="O53" s="63"/>
      <c r="P53" s="22"/>
      <c r="Q53" s="15" t="e">
        <f>SUM(D53:P53)</f>
        <v>#VALUE!</v>
      </c>
    </row>
    <row r="54" spans="2:17" s="1" customFormat="1" hidden="1" x14ac:dyDescent="0.35">
      <c r="B54" s="129" t="s">
        <v>43</v>
      </c>
      <c r="C54" s="129"/>
      <c r="D54" s="64" t="e">
        <f t="shared" ref="D54:I54" si="13">SUM(D52:D53)</f>
        <v>#VALUE!</v>
      </c>
      <c r="E54" s="64" t="e">
        <f t="shared" si="13"/>
        <v>#VALUE!</v>
      </c>
      <c r="F54" s="64" t="e">
        <f t="shared" si="13"/>
        <v>#VALUE!</v>
      </c>
      <c r="G54" s="64">
        <f t="shared" si="13"/>
        <v>0</v>
      </c>
      <c r="H54" s="64">
        <f t="shared" si="13"/>
        <v>0</v>
      </c>
      <c r="I54" s="64">
        <f t="shared" si="13"/>
        <v>0</v>
      </c>
      <c r="J54" s="65"/>
      <c r="K54" s="65"/>
      <c r="L54" s="65"/>
      <c r="M54" s="65"/>
      <c r="N54" s="65"/>
      <c r="O54" s="65"/>
      <c r="P54" s="60"/>
      <c r="Q54" s="66" t="e">
        <f>SUM(Q52:Q53)</f>
        <v>#VALUE!</v>
      </c>
    </row>
    <row r="55" spans="2:17" s="1" customFormat="1" hidden="1" x14ac:dyDescent="0.35">
      <c r="B55" s="23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11"/>
      <c r="Q55" s="12"/>
    </row>
    <row r="56" spans="2:17" s="1" customFormat="1" hidden="1" x14ac:dyDescent="0.35">
      <c r="B56" s="36" t="s">
        <v>44</v>
      </c>
      <c r="C56" s="36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8"/>
      <c r="P56" s="39"/>
      <c r="Q56" s="37"/>
    </row>
    <row r="57" spans="2:17" s="1" customFormat="1" hidden="1" x14ac:dyDescent="0.35">
      <c r="B57" s="128" t="s">
        <v>45</v>
      </c>
      <c r="C57" s="128"/>
      <c r="D57" s="15" t="e">
        <f>'[1]Prestação de Contas 98890-6'!D45</f>
        <v>#VALUE!</v>
      </c>
      <c r="E57" s="15" t="e">
        <f>'[1]Prestação de Contas 98890-6'!E46</f>
        <v>#VALUE!</v>
      </c>
      <c r="F57" s="67" t="e">
        <f>'[1]Prestação de Contas 98890-6'!F46</f>
        <v>#VALUE!</v>
      </c>
      <c r="G57" s="15" t="e">
        <f>'[1]Prestação de Contas 98890-6'!G46</f>
        <v>#VALUE!</v>
      </c>
      <c r="H57" s="15" t="e">
        <f>'[1]Prestação de Contas 98890-6'!H46</f>
        <v>#VALUE!</v>
      </c>
      <c r="I57" s="15" t="e">
        <f>'[1]Prestação de Contas 98890-6'!I45</f>
        <v>#VALUE!</v>
      </c>
      <c r="J57" s="63"/>
      <c r="K57" s="63"/>
      <c r="L57" s="63"/>
      <c r="M57" s="63"/>
      <c r="N57" s="63"/>
      <c r="O57" s="63"/>
      <c r="P57" s="22"/>
      <c r="Q57" s="15" t="e">
        <f>SUM(D57:I57)</f>
        <v>#VALUE!</v>
      </c>
    </row>
    <row r="58" spans="2:17" s="1" customFormat="1" hidden="1" x14ac:dyDescent="0.35">
      <c r="B58" s="129" t="s">
        <v>46</v>
      </c>
      <c r="C58" s="129"/>
      <c r="D58" s="64" t="e">
        <f t="shared" ref="D58:I58" si="14">D57</f>
        <v>#VALUE!</v>
      </c>
      <c r="E58" s="64" t="e">
        <f t="shared" si="14"/>
        <v>#VALUE!</v>
      </c>
      <c r="F58" s="64" t="e">
        <f t="shared" si="14"/>
        <v>#VALUE!</v>
      </c>
      <c r="G58" s="64" t="e">
        <f t="shared" si="14"/>
        <v>#VALUE!</v>
      </c>
      <c r="H58" s="64" t="e">
        <f t="shared" si="14"/>
        <v>#VALUE!</v>
      </c>
      <c r="I58" s="64" t="e">
        <f t="shared" si="14"/>
        <v>#VALUE!</v>
      </c>
      <c r="J58" s="65"/>
      <c r="K58" s="65"/>
      <c r="L58" s="65"/>
      <c r="M58" s="65"/>
      <c r="N58" s="65"/>
      <c r="O58" s="65"/>
      <c r="P58" s="60"/>
      <c r="Q58" s="66" t="e">
        <f>SUM(D58:P58)</f>
        <v>#VALUE!</v>
      </c>
    </row>
    <row r="59" spans="2:17" s="1" customFormat="1" ht="8.15" customHeight="1" x14ac:dyDescent="0.35">
      <c r="B59" s="9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1"/>
      <c r="Q59" s="31"/>
    </row>
    <row r="60" spans="2:17" s="1" customFormat="1" x14ac:dyDescent="0.35">
      <c r="B60" s="118" t="s">
        <v>47</v>
      </c>
      <c r="C60" s="118"/>
      <c r="D60" s="19">
        <f>D49</f>
        <v>16077580.840000002</v>
      </c>
      <c r="E60" s="19">
        <f t="shared" ref="E60:O60" si="15">E49</f>
        <v>28538321.899999999</v>
      </c>
      <c r="F60" s="19">
        <f t="shared" si="15"/>
        <v>34389138.140000001</v>
      </c>
      <c r="G60" s="19">
        <f t="shared" si="15"/>
        <v>37835115.810000002</v>
      </c>
      <c r="H60" s="20">
        <f t="shared" si="15"/>
        <v>33966514.289999999</v>
      </c>
      <c r="I60" s="19">
        <f>I49</f>
        <v>34347510.189999998</v>
      </c>
      <c r="J60" s="20">
        <f t="shared" si="15"/>
        <v>7720629.8100000005</v>
      </c>
      <c r="K60" s="20">
        <f t="shared" si="15"/>
        <v>0</v>
      </c>
      <c r="L60" s="20">
        <f t="shared" si="15"/>
        <v>0</v>
      </c>
      <c r="M60" s="20">
        <f t="shared" si="15"/>
        <v>0</v>
      </c>
      <c r="N60" s="20">
        <f t="shared" si="15"/>
        <v>0</v>
      </c>
      <c r="O60" s="21">
        <f t="shared" si="15"/>
        <v>0</v>
      </c>
      <c r="P60" s="22"/>
      <c r="Q60" s="19">
        <f>SUM(D60:I76)</f>
        <v>185154181.16999999</v>
      </c>
    </row>
    <row r="61" spans="2:17" s="1" customFormat="1" hidden="1" x14ac:dyDescent="0.35">
      <c r="B61" s="9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1"/>
      <c r="Q61" s="12"/>
    </row>
    <row r="62" spans="2:17" s="1" customFormat="1" hidden="1" x14ac:dyDescent="0.35">
      <c r="B62" s="68" t="s">
        <v>48</v>
      </c>
      <c r="C62" s="68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70"/>
      <c r="P62" s="71"/>
      <c r="Q62" s="69"/>
    </row>
    <row r="63" spans="2:17" s="1" customFormat="1" hidden="1" x14ac:dyDescent="0.35">
      <c r="B63" s="131" t="s">
        <v>49</v>
      </c>
      <c r="C63" s="131"/>
      <c r="D63" s="15"/>
      <c r="E63" s="15"/>
      <c r="F63" s="15"/>
      <c r="G63" s="15"/>
      <c r="H63" s="15"/>
      <c r="I63" s="15"/>
      <c r="J63" s="63"/>
      <c r="K63" s="63"/>
      <c r="L63" s="63"/>
      <c r="M63" s="63"/>
      <c r="N63" s="63"/>
      <c r="O63" s="63"/>
      <c r="P63" s="72"/>
      <c r="Q63" s="15"/>
    </row>
    <row r="64" spans="2:17" s="1" customFormat="1" hidden="1" x14ac:dyDescent="0.35">
      <c r="B64" s="131" t="s">
        <v>50</v>
      </c>
      <c r="C64" s="131"/>
      <c r="D64" s="15"/>
      <c r="E64" s="15"/>
      <c r="F64" s="15"/>
      <c r="G64" s="15"/>
      <c r="H64" s="15"/>
      <c r="I64" s="15"/>
      <c r="J64" s="63"/>
      <c r="K64" s="63"/>
      <c r="L64" s="63"/>
      <c r="M64" s="63"/>
      <c r="N64" s="63"/>
      <c r="O64" s="63"/>
      <c r="P64" s="72"/>
      <c r="Q64" s="15"/>
    </row>
    <row r="65" spans="2:17" s="1" customFormat="1" hidden="1" x14ac:dyDescent="0.35">
      <c r="B65" s="132" t="s">
        <v>51</v>
      </c>
      <c r="C65" s="132"/>
      <c r="D65" s="15"/>
      <c r="E65" s="15"/>
      <c r="F65" s="15"/>
      <c r="G65" s="15"/>
      <c r="H65" s="15"/>
      <c r="I65" s="15"/>
      <c r="J65" s="63"/>
      <c r="K65" s="63"/>
      <c r="L65" s="63"/>
      <c r="M65" s="63"/>
      <c r="N65" s="63"/>
      <c r="O65" s="63"/>
      <c r="P65" s="60"/>
      <c r="Q65" s="15"/>
    </row>
    <row r="66" spans="2:17" s="1" customFormat="1" hidden="1" x14ac:dyDescent="0.35">
      <c r="B66" s="133" t="s">
        <v>52</v>
      </c>
      <c r="C66" s="133"/>
      <c r="D66" s="73">
        <f t="shared" ref="D66:I66" si="16">IF(D63&gt;0,D63/D64,0)</f>
        <v>0</v>
      </c>
      <c r="E66" s="73">
        <f t="shared" si="16"/>
        <v>0</v>
      </c>
      <c r="F66" s="73">
        <f t="shared" si="16"/>
        <v>0</v>
      </c>
      <c r="G66" s="73">
        <f t="shared" si="16"/>
        <v>0</v>
      </c>
      <c r="H66" s="73">
        <f t="shared" si="16"/>
        <v>0</v>
      </c>
      <c r="I66" s="73">
        <f t="shared" si="16"/>
        <v>0</v>
      </c>
      <c r="J66" s="74"/>
      <c r="K66" s="74"/>
      <c r="L66" s="74"/>
      <c r="M66" s="74"/>
      <c r="N66" s="74"/>
      <c r="O66" s="74"/>
      <c r="P66" s="72"/>
      <c r="Q66" s="75"/>
    </row>
    <row r="67" spans="2:17" s="1" customFormat="1" hidden="1" x14ac:dyDescent="0.35">
      <c r="B67" s="9"/>
      <c r="C67" s="9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1"/>
      <c r="Q67" s="12"/>
    </row>
    <row r="68" spans="2:17" s="1" customFormat="1" hidden="1" x14ac:dyDescent="0.35">
      <c r="B68" s="68" t="s">
        <v>53</v>
      </c>
      <c r="C68" s="68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70"/>
      <c r="P68" s="71"/>
      <c r="Q68" s="69"/>
    </row>
    <row r="69" spans="2:17" s="1" customFormat="1" hidden="1" x14ac:dyDescent="0.35">
      <c r="B69" s="134" t="s">
        <v>54</v>
      </c>
      <c r="C69" s="134"/>
      <c r="D69" s="15"/>
      <c r="E69" s="15"/>
      <c r="F69" s="15"/>
      <c r="G69" s="15"/>
      <c r="H69" s="15"/>
      <c r="I69" s="15"/>
      <c r="J69" s="63"/>
      <c r="K69" s="63"/>
      <c r="L69" s="63"/>
      <c r="M69" s="63"/>
      <c r="N69" s="63"/>
      <c r="O69" s="63"/>
      <c r="P69" s="72"/>
      <c r="Q69" s="31"/>
    </row>
    <row r="70" spans="2:17" s="1" customFormat="1" hidden="1" x14ac:dyDescent="0.35">
      <c r="B70" s="134" t="s">
        <v>55</v>
      </c>
      <c r="C70" s="134"/>
      <c r="D70" s="15"/>
      <c r="E70" s="15"/>
      <c r="F70" s="15"/>
      <c r="G70" s="15"/>
      <c r="H70" s="15"/>
      <c r="I70" s="15"/>
      <c r="J70" s="63"/>
      <c r="K70" s="63"/>
      <c r="L70" s="63"/>
      <c r="M70" s="63"/>
      <c r="N70" s="63"/>
      <c r="O70" s="63"/>
      <c r="P70" s="72"/>
      <c r="Q70" s="31"/>
    </row>
    <row r="71" spans="2:17" s="1" customFormat="1" hidden="1" x14ac:dyDescent="0.35">
      <c r="B71" s="145" t="s">
        <v>56</v>
      </c>
      <c r="C71" s="145"/>
      <c r="D71" s="64">
        <f t="shared" ref="D71:I71" si="17">D69-D70</f>
        <v>0</v>
      </c>
      <c r="E71" s="64">
        <f t="shared" si="17"/>
        <v>0</v>
      </c>
      <c r="F71" s="64">
        <f t="shared" si="17"/>
        <v>0</v>
      </c>
      <c r="G71" s="64">
        <f t="shared" si="17"/>
        <v>0</v>
      </c>
      <c r="H71" s="64">
        <f t="shared" si="17"/>
        <v>0</v>
      </c>
      <c r="I71" s="64">
        <f t="shared" si="17"/>
        <v>0</v>
      </c>
      <c r="J71" s="65"/>
      <c r="K71" s="65"/>
      <c r="L71" s="65"/>
      <c r="M71" s="65"/>
      <c r="N71" s="65"/>
      <c r="O71" s="65"/>
      <c r="P71" s="60"/>
      <c r="Q71" s="66">
        <f>SUM(D71:P71)</f>
        <v>0</v>
      </c>
    </row>
    <row r="72" spans="2:17" s="1" customFormat="1" hidden="1" x14ac:dyDescent="0.35">
      <c r="B72" s="76"/>
      <c r="C72" s="76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77"/>
      <c r="Q72" s="12" t="s">
        <v>0</v>
      </c>
    </row>
    <row r="73" spans="2:17" s="1" customFormat="1" hidden="1" x14ac:dyDescent="0.35">
      <c r="B73" s="68" t="s">
        <v>57</v>
      </c>
      <c r="C73" s="68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70"/>
      <c r="P73" s="71"/>
      <c r="Q73" s="69"/>
    </row>
    <row r="74" spans="2:17" s="1" customFormat="1" hidden="1" x14ac:dyDescent="0.35">
      <c r="B74" s="146" t="s">
        <v>58</v>
      </c>
      <c r="C74" s="146"/>
      <c r="D74" s="18"/>
      <c r="E74" s="18"/>
      <c r="F74" s="18"/>
      <c r="G74" s="18"/>
      <c r="H74" s="18"/>
      <c r="I74" s="18"/>
      <c r="J74" s="78"/>
      <c r="K74" s="78"/>
      <c r="L74" s="78"/>
      <c r="M74" s="78"/>
      <c r="N74" s="78"/>
      <c r="O74" s="78"/>
      <c r="P74" s="72"/>
      <c r="Q74" s="15"/>
    </row>
    <row r="75" spans="2:17" s="1" customFormat="1" hidden="1" x14ac:dyDescent="0.35">
      <c r="B75" s="146" t="s">
        <v>59</v>
      </c>
      <c r="C75" s="146"/>
      <c r="D75" s="18"/>
      <c r="E75" s="18"/>
      <c r="F75" s="18"/>
      <c r="G75" s="18"/>
      <c r="H75" s="18"/>
      <c r="I75" s="18"/>
      <c r="J75" s="78"/>
      <c r="K75" s="78"/>
      <c r="L75" s="78"/>
      <c r="M75" s="78"/>
      <c r="N75" s="78"/>
      <c r="O75" s="78"/>
      <c r="P75" s="72"/>
      <c r="Q75" s="15"/>
    </row>
    <row r="76" spans="2:17" s="1" customFormat="1" hidden="1" x14ac:dyDescent="0.35">
      <c r="B76" s="145" t="s">
        <v>60</v>
      </c>
      <c r="C76" s="145"/>
      <c r="D76" s="41">
        <f t="shared" ref="D76:I76" si="18">D74-D75</f>
        <v>0</v>
      </c>
      <c r="E76" s="41">
        <f t="shared" si="18"/>
        <v>0</v>
      </c>
      <c r="F76" s="41">
        <f t="shared" si="18"/>
        <v>0</v>
      </c>
      <c r="G76" s="41">
        <f t="shared" si="18"/>
        <v>0</v>
      </c>
      <c r="H76" s="41">
        <f t="shared" si="18"/>
        <v>0</v>
      </c>
      <c r="I76" s="41">
        <f t="shared" si="18"/>
        <v>0</v>
      </c>
      <c r="J76" s="79"/>
      <c r="K76" s="79"/>
      <c r="L76" s="79"/>
      <c r="M76" s="79"/>
      <c r="N76" s="79"/>
      <c r="O76" s="79"/>
      <c r="P76" s="72"/>
      <c r="Q76" s="75"/>
    </row>
    <row r="77" spans="2:17" s="1" customFormat="1" ht="8.15" customHeight="1" x14ac:dyDescent="0.35">
      <c r="B77" s="23"/>
      <c r="C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11"/>
      <c r="Q77" s="12"/>
    </row>
    <row r="78" spans="2:17" s="1" customFormat="1" hidden="1" x14ac:dyDescent="0.35">
      <c r="B78" s="80"/>
      <c r="C78" s="81"/>
      <c r="D78" s="82"/>
      <c r="E78" s="82"/>
      <c r="F78" s="82"/>
      <c r="G78" s="27"/>
      <c r="H78" s="27" t="s">
        <v>61</v>
      </c>
      <c r="I78" s="27"/>
      <c r="J78" s="27"/>
      <c r="K78" s="82"/>
      <c r="L78" s="82"/>
      <c r="M78" s="82"/>
      <c r="N78" s="82"/>
      <c r="O78" s="82"/>
      <c r="P78" s="29"/>
      <c r="Q78" s="30"/>
    </row>
    <row r="79" spans="2:17" s="1" customFormat="1" hidden="1" x14ac:dyDescent="0.35">
      <c r="B79" s="116" t="s">
        <v>62</v>
      </c>
      <c r="C79" s="116"/>
      <c r="D79" s="83">
        <f>'[1]CAIXA TESOURARIA'!C26</f>
        <v>0</v>
      </c>
      <c r="E79" s="83">
        <f>'[1]CAIXA TESOURARIA'!D26</f>
        <v>0</v>
      </c>
      <c r="F79" s="83">
        <f>'[1]CAIXA TESOURARIA'!E26</f>
        <v>0</v>
      </c>
      <c r="G79" s="83">
        <f>'[1]CAIXA TESOURARIA'!F26</f>
        <v>0</v>
      </c>
      <c r="H79" s="83">
        <f>'[1]CAIXA TESOURARIA'!G26</f>
        <v>0</v>
      </c>
      <c r="I79" s="83">
        <f>'[1]CAIXA TESOURARIA'!H26</f>
        <v>0</v>
      </c>
      <c r="J79" s="83">
        <f>'[1]CAIXA TESOURARIA'!I26</f>
        <v>0</v>
      </c>
      <c r="K79" s="83">
        <f>'[1]CAIXA TESOURARIA'!J26</f>
        <v>0</v>
      </c>
      <c r="L79" s="83">
        <f>'[1]CAIXA TESOURARIA'!K26</f>
        <v>0</v>
      </c>
      <c r="M79" s="83">
        <f>'[1]CAIXA TESOURARIA'!L26</f>
        <v>0</v>
      </c>
      <c r="N79" s="83">
        <f>'[1]CAIXA TESOURARIA'!M26</f>
        <v>0</v>
      </c>
      <c r="O79" s="84">
        <f>'[1]CAIXA TESOURARIA'!N26</f>
        <v>0</v>
      </c>
      <c r="P79" s="22"/>
      <c r="Q79" s="15">
        <f t="shared" ref="Q79:Q86" si="19">O79</f>
        <v>0</v>
      </c>
    </row>
    <row r="80" spans="2:17" s="1" customFormat="1" x14ac:dyDescent="0.35">
      <c r="B80" s="130" t="s">
        <v>63</v>
      </c>
      <c r="C80" s="130"/>
      <c r="D80" s="83">
        <f>'[1]Prestação de Contas 31291-9'!D64+'[1]Prestação de Contas 98891-4'!D64+'[1]Prestação de Contas 98890-6'!D64+'[1]Prestação de Contas 446-8'!D64</f>
        <v>5750.3499999999995</v>
      </c>
      <c r="E80" s="83">
        <f>'[1]Prestação de Contas 31291-9'!E64+'[1]Prestação de Contas 98891-4'!E64+'[1]Prestação de Contas 98890-6'!E64+'[1]Prestação de Contas 446-8'!E64</f>
        <v>10157.230000000001</v>
      </c>
      <c r="F80" s="83">
        <f>'[1]Prestação de Contas 31291-9'!F64+'[1]Prestação de Contas 98891-4'!F64+'[1]Prestação de Contas 98890-6'!F64+'[1]Prestação de Contas 446-8'!F64</f>
        <v>10000.67</v>
      </c>
      <c r="G80" s="83">
        <f>'[1]Prestação de Contas 31291-9'!G64+'[1]Prestação de Contas 98891-4'!G64+'[1]Prestação de Contas 98890-6'!G64+'[1]Prestação de Contas 446-8'!G64</f>
        <v>10000.6</v>
      </c>
      <c r="H80" s="83">
        <f>'[1]Prestação de Contas 446-8'!H64+'[1]Prestação de Contas 31291-9'!H64+'[1]Prestação de Contas 98891-4'!H64+'[1]Prestação de Contas 98890-6'!H64</f>
        <v>9999.15</v>
      </c>
      <c r="I80" s="83">
        <f>'[1]Prestação de Contas 446-8'!I64+'[1]Prestação de Contas 31291-9'!I64+'[1]Prestação de Contas 98891-4'!I64+'[1]Prestação de Contas 98890-6'!I64</f>
        <v>16995.419999999998</v>
      </c>
      <c r="J80" s="83">
        <f>'[1]Prestação de Contas 446-8'!J64+'[1]Prestação de Contas 31291-9'!J64+'[1]Prestação de Contas 98891-4'!J64+'[1]Prestação de Contas 98890-6'!J64</f>
        <v>10000.99</v>
      </c>
      <c r="K80" s="83">
        <f>'[1]Prestação de Contas 446-8'!K64+'[1]Prestação de Contas 31291-9'!K64+'[1]Prestação de Contas 98891-4'!K64+'[1]Prestação de Contas 98890-6'!K64</f>
        <v>0</v>
      </c>
      <c r="L80" s="83">
        <f>'[1]Prestação de Contas 446-8'!L64+'[1]Prestação de Contas 31291-9'!L64+'[1]Prestação de Contas 98891-4'!L64+'[1]Prestação de Contas 98890-6'!L64</f>
        <v>0</v>
      </c>
      <c r="M80" s="83">
        <f>'[1]Prestação de Contas 446-8'!M64+'[1]Prestação de Contas 31291-9'!M64+'[1]Prestação de Contas 98891-4'!M64+'[1]Prestação de Contas 98890-6'!M64</f>
        <v>0</v>
      </c>
      <c r="N80" s="83">
        <f>'[1]Prestação de Contas 446-8'!N64+'[1]Prestação de Contas 31291-9'!N64+'[1]Prestação de Contas 98891-4'!N64+'[1]Prestação de Contas 98890-6'!N64</f>
        <v>0</v>
      </c>
      <c r="O80" s="84">
        <f>'[1]Prestação de Contas 446-8'!O64+'[1]Prestação de Contas 31291-9'!O64+'[1]Prestação de Contas 98891-4'!O64+'[1]Prestação de Contas 98890-6'!O64</f>
        <v>0</v>
      </c>
      <c r="P80" s="22"/>
      <c r="Q80" s="18">
        <f>SUM(D80:I80)</f>
        <v>62903.42</v>
      </c>
    </row>
    <row r="81" spans="2:17" s="1" customFormat="1" x14ac:dyDescent="0.35">
      <c r="B81" s="130" t="s">
        <v>64</v>
      </c>
      <c r="C81" s="130"/>
      <c r="D81" s="83">
        <f>'[1]Prestação de Contas 31291-9'!D65+'[1]Prestação de Contas 98891-4'!D65+'[1]Prestação de Contas 98890-6'!D65+'[1]Prestação de Contas 446-8'!D65</f>
        <v>12119924.1</v>
      </c>
      <c r="E81" s="83">
        <f>'[1]Prestação de Contas 31291-9'!E65+'[1]Prestação de Contas 98891-4'!E65+'[1]Prestação de Contas 98890-6'!E65+'[1]Prestação de Contas 446-8'!E65</f>
        <v>15196962.49</v>
      </c>
      <c r="F81" s="83">
        <f>'[1]Prestação de Contas 31291-9'!F65+'[1]Prestação de Contas 98891-4'!F65+'[1]Prestação de Contas 98890-6'!F65+'[1]Prestação de Contas 446-8'!F65</f>
        <v>12375586.77</v>
      </c>
      <c r="G81" s="83">
        <f>'[1]Prestação de Contas 446-8'!G65+'[1]Prestação de Contas 31291-9'!G65+'[1]Prestação de Contas 98891-4'!G65+'[1]Prestação de Contas 98890-6'!G65</f>
        <v>6247416.8799999999</v>
      </c>
      <c r="H81" s="83">
        <f>'[1]Prestação de Contas 446-8'!H65+'[1]Prestação de Contas 31291-9'!H65+'[1]Prestação de Contas 98891-4'!H65+'[1]Prestação de Contas 98890-6'!H65</f>
        <v>3748081.62</v>
      </c>
      <c r="I81" s="83">
        <f>'[1]Prestação de Contas 446-8'!I65+'[1]Prestação de Contas 31291-9'!I65+'[1]Prestação de Contas 98891-4'!I65+'[1]Prestação de Contas 98890-6'!I65</f>
        <v>3904029.8899999997</v>
      </c>
      <c r="J81" s="83">
        <f>'[1]Prestação de Contas 446-8'!J65+'[1]Prestação de Contas 31291-9'!J65+'[1]Prestação de Contas 98891-4'!J65+'[1]Prestação de Contas 98890-6'!J65</f>
        <v>26023819.960000001</v>
      </c>
      <c r="K81" s="83">
        <f>'[1]Prestação de Contas 446-8'!K65+'[1]Prestação de Contas 31291-9'!K65+'[1]Prestação de Contas 98891-4'!K65+'[1]Prestação de Contas 98890-6'!K65</f>
        <v>0</v>
      </c>
      <c r="L81" s="83">
        <f>'[1]Prestação de Contas 446-8'!L65+'[1]Prestação de Contas 31291-9'!L65+'[1]Prestação de Contas 98891-4'!L65+'[1]Prestação de Contas 98890-6'!L65</f>
        <v>0</v>
      </c>
      <c r="M81" s="83">
        <f>'[1]Prestação de Contas 446-8'!M65+'[1]Prestação de Contas 31291-9'!M65+'[1]Prestação de Contas 98891-4'!M65+'[1]Prestação de Contas 98890-6'!M65</f>
        <v>0</v>
      </c>
      <c r="N81" s="83">
        <f>'[1]Prestação de Contas 446-8'!N65+'[1]Prestação de Contas 31291-9'!N65+'[1]Prestação de Contas 98891-4'!N65+'[1]Prestação de Contas 98890-6'!N65</f>
        <v>0</v>
      </c>
      <c r="O81" s="84">
        <f>'[1]Prestação de Contas 446-8'!O65+'[1]Prestação de Contas 31291-9'!O65+'[1]Prestação de Contas 98891-4'!O65+'[1]Prestação de Contas 98890-6'!O65</f>
        <v>0</v>
      </c>
      <c r="P81" s="22"/>
      <c r="Q81" s="18">
        <f>SUM(D81:I81)</f>
        <v>53592001.75</v>
      </c>
    </row>
    <row r="82" spans="2:17" s="1" customFormat="1" x14ac:dyDescent="0.35">
      <c r="B82" s="85" t="s">
        <v>65</v>
      </c>
      <c r="C82" s="86"/>
      <c r="D82" s="87">
        <f>SUM('[1]Prestação de Contas 31291-9'!D66+'[1]Prestação de Contas 98891-4'!D68+'[1]Prestação de Contas 98890-6'!D66+'[1]Prestação de Contas 446-8'!D66)</f>
        <v>0</v>
      </c>
      <c r="E82" s="87">
        <f>SUM('[1]Prestação de Contas 31291-9'!E66+'[1]Prestação de Contas 98891-4'!E68+'[1]Prestação de Contas 98890-6'!E66+'[1]Prestação de Contas 446-8'!E66)</f>
        <v>0</v>
      </c>
      <c r="F82" s="87">
        <f>SUM('[1]Prestação de Contas 31291-9'!F66+'[1]Prestação de Contas 98891-4'!F68+'[1]Prestação de Contas 98890-6'!F66+'[1]Prestação de Contas 446-8'!F66)</f>
        <v>0</v>
      </c>
      <c r="G82" s="87">
        <f>SUM('[1]Prestação de Contas 31291-9'!G66+'[1]Prestação de Contas 98891-4'!G68+'[1]Prestação de Contas 98890-6'!G66+'[1]Prestação de Contas 446-8'!G66)</f>
        <v>0</v>
      </c>
      <c r="H82" s="87">
        <f>SUM('[1]Prestação de Contas 31291-9'!H66+'[1]Prestação de Contas 98891-4'!H68+'[1]Prestação de Contas 98890-6'!H66+'[1]Prestação de Contas 446-8'!H66)</f>
        <v>0</v>
      </c>
      <c r="I82" s="87">
        <f>SUM('[1]Prestação de Contas 31291-9'!I66+'[1]Prestação de Contas 98891-4'!I68+'[1]Prestação de Contas 98890-6'!I66+'[1]Prestação de Contas 446-8'!I66)</f>
        <v>0</v>
      </c>
      <c r="J82" s="87">
        <f>SUM('[1]Prestação de Contas 31291-9'!J66+'[1]Prestação de Contas 98890-6'!J66+'[1]Prestação de Contas 446-8'!J66)</f>
        <v>0</v>
      </c>
      <c r="K82" s="87">
        <f>SUM('[1]Prestação de Contas 31291-9'!K66+'[1]Prestação de Contas 98891-4'!K68+'[1]Prestação de Contas 98890-6'!K66+'[1]Prestação de Contas 446-8'!K66)</f>
        <v>0</v>
      </c>
      <c r="L82" s="87">
        <f>SUM('[1]Prestação de Contas 31291-9'!L66+'[1]Prestação de Contas 98891-4'!L68+'[1]Prestação de Contas 98890-6'!L66+'[1]Prestação de Contas 446-8'!L66)</f>
        <v>0</v>
      </c>
      <c r="M82" s="87">
        <f>SUM('[1]Prestação de Contas 31291-9'!M66+'[1]Prestação de Contas 98891-4'!M68+'[1]Prestação de Contas 98890-6'!M66+'[1]Prestação de Contas 446-8'!M66)</f>
        <v>0</v>
      </c>
      <c r="N82" s="87">
        <f>SUM('[1]Prestação de Contas 31291-9'!N66+'[1]Prestação de Contas 98891-4'!N68+'[1]Prestação de Contas 98890-6'!N66+'[1]Prestação de Contas 446-8'!N66)</f>
        <v>0</v>
      </c>
      <c r="O82" s="88">
        <f>SUM('[1]Prestação de Contas 31291-9'!O66+'[1]Prestação de Contas 98891-4'!O68+'[1]Prestação de Contas 98890-6'!O66+'[1]Prestação de Contas 446-8'!O66)</f>
        <v>0</v>
      </c>
      <c r="P82" s="22"/>
      <c r="Q82" s="18">
        <f t="shared" si="19"/>
        <v>0</v>
      </c>
    </row>
    <row r="83" spans="2:17" s="1" customFormat="1" x14ac:dyDescent="0.35">
      <c r="B83" s="85" t="s">
        <v>65</v>
      </c>
      <c r="C83" s="86"/>
      <c r="D83" s="87">
        <f>SUM('[1]Prestação de Contas 31291-9'!D67+'[1]Prestação de Contas 98891-4'!D67+'[1]Prestação de Contas 98890-6'!D67+'[1]Prestação de Contas 446-8'!D67)</f>
        <v>673935.19</v>
      </c>
      <c r="E83" s="87">
        <f>SUM('[1]Prestação de Contas 31291-9'!E67+'[1]Prestação de Contas 98891-4'!E67+'[1]Prestação de Contas 98890-6'!E67+'[1]Prestação de Contas 446-8'!E67)</f>
        <v>0</v>
      </c>
      <c r="F83" s="87">
        <f>SUM('[1]Prestação de Contas 31291-9'!F67+'[1]Prestação de Contas 98891-4'!F67+'[1]Prestação de Contas 98890-6'!F67+'[1]Prestação de Contas 446-8'!F67)</f>
        <v>0</v>
      </c>
      <c r="G83" s="87">
        <f>SUM('[1]Prestação de Contas 31291-9'!G67+'[1]Prestação de Contas 98891-4'!G67+'[1]Prestação de Contas 98890-6'!G67+'[1]Prestação de Contas 446-8'!G67)</f>
        <v>2897850</v>
      </c>
      <c r="H83" s="87">
        <f>SUM('[1]Prestação de Contas 31291-9'!H67+'[1]Prestação de Contas 98891-4'!H67+'[1]Prestação de Contas 98890-6'!H67+'[1]Prestação de Contas 446-8'!H67)</f>
        <v>0</v>
      </c>
      <c r="I83" s="87">
        <f>SUM('[1]Prestação de Contas 31291-9'!I67+'[1]Prestação de Contas 98891-4'!I67+'[1]Prestação de Contas 98890-6'!I67+'[1]Prestação de Contas 446-8'!I67)</f>
        <v>0</v>
      </c>
      <c r="J83" s="87">
        <f>SUM('[1]Prestação de Contas 31291-9'!J67+'[1]Prestação de Contas 98891-4'!J67+'[1]Prestação de Contas 98890-6'!J67+'[1]Prestação de Contas 446-8'!J67)</f>
        <v>0</v>
      </c>
      <c r="K83" s="87">
        <f>SUM('[1]Prestação de Contas 31291-9'!K67+'[1]Prestação de Contas 98891-4'!K67+'[1]Prestação de Contas 98890-6'!K67+'[1]Prestação de Contas 446-8'!K67)</f>
        <v>0</v>
      </c>
      <c r="L83" s="87">
        <f>SUM('[1]Prestação de Contas 31291-9'!L67+'[1]Prestação de Contas 98891-4'!L67+'[1]Prestação de Contas 98890-6'!L67+'[1]Prestação de Contas 446-8'!L67)</f>
        <v>0</v>
      </c>
      <c r="M83" s="87">
        <f>SUM('[1]Prestação de Contas 31291-9'!M67+'[1]Prestação de Contas 98891-4'!M67+'[1]Prestação de Contas 98890-6'!M67+'[1]Prestação de Contas 446-8'!M67)</f>
        <v>0</v>
      </c>
      <c r="N83" s="87">
        <f>SUM('[1]Prestação de Contas 31291-9'!N67+'[1]Prestação de Contas 98891-4'!N67+'[1]Prestação de Contas 98890-6'!N67+'[1]Prestação de Contas 446-8'!N67)</f>
        <v>0</v>
      </c>
      <c r="O83" s="88">
        <f>SUM('[1]Prestação de Contas 31291-9'!O67+'[1]Prestação de Contas 98891-4'!O67+'[1]Prestação de Contas 98890-6'!O67+'[1]Prestação de Contas 446-8'!O67)</f>
        <v>0</v>
      </c>
      <c r="P83" s="22"/>
      <c r="Q83" s="18">
        <f>O83</f>
        <v>0</v>
      </c>
    </row>
    <row r="84" spans="2:17" s="1" customFormat="1" x14ac:dyDescent="0.35">
      <c r="B84" s="85" t="s">
        <v>66</v>
      </c>
      <c r="C84" s="86"/>
      <c r="D84" s="87">
        <f>SUM('[1]Prestação de Contas 31291-9'!D68+'[1]Prestação de Contas 98891-4'!D66+'[1]Prestação de Contas 98890-6'!D68)</f>
        <v>673935.19</v>
      </c>
      <c r="E84" s="87">
        <f>SUM('[1]Prestação de Contas 31291-9'!E68+'[1]Prestação de Contas 98891-4'!E66+'[1]Prestação de Contas 98890-6'!E68)</f>
        <v>0</v>
      </c>
      <c r="F84" s="87">
        <f>SUM('[1]Prestação de Contas 31291-9'!F68+'[1]Prestação de Contas 98891-4'!F66+'[1]Prestação de Contas 98890-6'!F68+'[1]CAIXA TESOURARIA'!E25)</f>
        <v>0</v>
      </c>
      <c r="G84" s="87">
        <f>SUM('[1]Prestação de Contas 31291-9'!G68+'[1]Prestação de Contas 98891-4'!G66+'[1]Prestação de Contas 98890-6'!G68)</f>
        <v>2897850</v>
      </c>
      <c r="H84" s="87">
        <f>SUM('[1]Prestação de Contas 31291-9'!H68+'[1]Prestação de Contas 98891-4'!H66+'[1]Prestação de Contas 98890-6'!H68)</f>
        <v>0</v>
      </c>
      <c r="I84" s="87">
        <f>SUM('[1]Prestação de Contas 31291-9'!I68+'[1]Prestação de Contas 98891-4'!I66+'[1]Prestação de Contas 98890-6'!I68)</f>
        <v>0</v>
      </c>
      <c r="J84" s="87">
        <f>SUM('[1]Prestação de Contas 31291-9'!J68+'[1]Prestação de Contas 98891-4'!J70+'[1]Prestação de Contas 98890-6'!J68+'[1]Prestação de Contas 446-8'!J69)</f>
        <v>0</v>
      </c>
      <c r="K84" s="87">
        <f>SUM('[1]Prestação de Contas 31291-9'!K68+'[1]Prestação de Contas 98891-4'!K66+'[1]Prestação de Contas 98890-6'!K68)</f>
        <v>0</v>
      </c>
      <c r="L84" s="87">
        <f>SUM('[1]Prestação de Contas 31291-9'!L68+'[1]Prestação de Contas 98891-4'!L66+'[1]Prestação de Contas 98890-6'!L68)</f>
        <v>0</v>
      </c>
      <c r="M84" s="87">
        <f>SUM('[1]Prestação de Contas 31291-9'!M68+'[1]Prestação de Contas 98891-4'!M66+'[1]Prestação de Contas 98890-6'!M68)</f>
        <v>0</v>
      </c>
      <c r="N84" s="87">
        <f>SUM('[1]Prestação de Contas 31291-9'!N68+'[1]Prestação de Contas 98891-4'!N66+'[1]Prestação de Contas 98890-6'!N68)</f>
        <v>0</v>
      </c>
      <c r="O84" s="88">
        <f>SUM('[1]Prestação de Contas 31291-9'!O68+'[1]Prestação de Contas 98891-4'!O66+'[1]Prestação de Contas 98890-6'!O68)</f>
        <v>0</v>
      </c>
      <c r="P84" s="22"/>
      <c r="Q84" s="18">
        <f>O84</f>
        <v>0</v>
      </c>
    </row>
    <row r="85" spans="2:17" s="1" customFormat="1" x14ac:dyDescent="0.35">
      <c r="B85" s="85" t="s">
        <v>66</v>
      </c>
      <c r="C85" s="86"/>
      <c r="D85" s="87">
        <f>SUM('[1]Prestação de Contas 31291-9'!D69+'[1]Prestação de Contas 98891-4'!D69+'[1]Prestação de Contas 98890-6'!D69+'[1]Prestação de Contas 446-8'!D69)</f>
        <v>0</v>
      </c>
      <c r="E85" s="87">
        <f>SUM('[1]Prestação de Contas 31291-9'!E69+'[1]Prestação de Contas 98891-4'!E69+'[1]Prestação de Contas 98890-6'!E69+'[1]Prestação de Contas 446-8'!E69)</f>
        <v>0</v>
      </c>
      <c r="F85" s="87">
        <f>SUM('[1]Prestação de Contas 31291-9'!F69+'[1]Prestação de Contas 98891-4'!F69+'[1]Prestação de Contas 98890-6'!F69+'[1]Prestação de Contas 446-8'!F69)</f>
        <v>0</v>
      </c>
      <c r="G85" s="87">
        <f>SUM('[1]Prestação de Contas 31291-9'!G69+'[1]Prestação de Contas 98891-4'!G69+'[1]Prestação de Contas 98890-6'!G69)</f>
        <v>0</v>
      </c>
      <c r="H85" s="87">
        <f>SUM('[1]Prestação de Contas 31291-9'!H69+'[1]Prestação de Contas 98891-4'!H69+'[1]Prestação de Contas 98890-6'!H69)</f>
        <v>0</v>
      </c>
      <c r="I85" s="87">
        <f>SUM('[1]Prestação de Contas 31291-9'!I69+'[1]Prestação de Contas 98891-4'!I69+'[1]Prestação de Contas 98890-6'!I69)</f>
        <v>0</v>
      </c>
      <c r="J85" s="87">
        <f>SUM('[1]Prestação de Contas 31291-9'!J69+'[1]Prestação de Contas 98891-4'!J69+'[1]Prestação de Contas 98890-6'!J69)</f>
        <v>0</v>
      </c>
      <c r="K85" s="87">
        <f>SUM('[1]Prestação de Contas 31291-9'!K69+'[1]Prestação de Contas 98891-4'!K69+'[1]Prestação de Contas 98890-6'!K69)</f>
        <v>0</v>
      </c>
      <c r="L85" s="87">
        <f>SUM('[1]Prestação de Contas 31291-9'!L69+'[1]Prestação de Contas 98891-4'!L69+'[1]Prestação de Contas 98890-6'!L69)</f>
        <v>0</v>
      </c>
      <c r="M85" s="87">
        <f>SUM('[1]Prestação de Contas 31291-9'!M69+'[1]Prestação de Contas 98891-4'!M69+'[1]Prestação de Contas 98890-6'!M69)</f>
        <v>0</v>
      </c>
      <c r="N85" s="87">
        <f>SUM('[1]Prestação de Contas 31291-9'!N69+'[1]Prestação de Contas 98891-4'!N69+'[1]Prestação de Contas 98890-6'!N69)</f>
        <v>0</v>
      </c>
      <c r="O85" s="88">
        <f>SUM('[1]Prestação de Contas 31291-9'!O69+'[1]Prestação de Contas 98891-4'!O69+'[1]Prestação de Contas 98890-6'!O69)</f>
        <v>0</v>
      </c>
      <c r="P85" s="22"/>
      <c r="Q85" s="18">
        <f t="shared" si="19"/>
        <v>0</v>
      </c>
    </row>
    <row r="86" spans="2:17" s="1" customFormat="1" x14ac:dyDescent="0.35">
      <c r="B86" s="142" t="s">
        <v>67</v>
      </c>
      <c r="C86" s="142"/>
      <c r="D86" s="19">
        <f>D82+D83-D85-D84</f>
        <v>0</v>
      </c>
      <c r="E86" s="19">
        <f>E82+E83-E85-E84</f>
        <v>0</v>
      </c>
      <c r="F86" s="19">
        <f>F85+F84-F82</f>
        <v>0</v>
      </c>
      <c r="G86" s="19">
        <f>G82+G83+G85-G84</f>
        <v>0</v>
      </c>
      <c r="H86" s="89">
        <f t="shared" ref="H86:O86" si="20">H82+H83-H85-H84</f>
        <v>0</v>
      </c>
      <c r="I86" s="19">
        <f t="shared" si="20"/>
        <v>0</v>
      </c>
      <c r="J86" s="89">
        <f>J82+J83-J85-J84</f>
        <v>0</v>
      </c>
      <c r="K86" s="89">
        <f t="shared" si="20"/>
        <v>0</v>
      </c>
      <c r="L86" s="89">
        <f t="shared" si="20"/>
        <v>0</v>
      </c>
      <c r="M86" s="89">
        <f t="shared" si="20"/>
        <v>0</v>
      </c>
      <c r="N86" s="89">
        <f t="shared" si="20"/>
        <v>0</v>
      </c>
      <c r="O86" s="90">
        <f t="shared" si="20"/>
        <v>0</v>
      </c>
      <c r="P86" s="72"/>
      <c r="Q86" s="91">
        <f t="shared" si="19"/>
        <v>0</v>
      </c>
    </row>
    <row r="87" spans="2:17" s="1" customFormat="1" x14ac:dyDescent="0.35">
      <c r="B87" s="92"/>
      <c r="C87" s="92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11"/>
      <c r="Q87" s="93"/>
    </row>
    <row r="88" spans="2:17" s="1" customFormat="1" hidden="1" x14ac:dyDescent="0.35">
      <c r="B88" s="143" t="s">
        <v>68</v>
      </c>
      <c r="C88" s="143"/>
      <c r="D88" s="94">
        <f>SUM(D79:D81)</f>
        <v>12125674.449999999</v>
      </c>
      <c r="E88" s="94">
        <f>SUM(E79:E81)</f>
        <v>15207119.720000001</v>
      </c>
      <c r="F88" s="94">
        <f t="shared" ref="F88:M88" si="21">SUM(F79:F81)</f>
        <v>12385587.439999999</v>
      </c>
      <c r="G88" s="94">
        <f>SUM(G79:G81)</f>
        <v>6257417.4799999995</v>
      </c>
      <c r="H88" s="94">
        <f t="shared" si="21"/>
        <v>3758080.77</v>
      </c>
      <c r="I88" s="94">
        <f t="shared" si="21"/>
        <v>3921025.3099999996</v>
      </c>
      <c r="J88" s="94">
        <f t="shared" si="21"/>
        <v>26033820.949999999</v>
      </c>
      <c r="K88" s="94">
        <f t="shared" si="21"/>
        <v>0</v>
      </c>
      <c r="L88" s="94">
        <f t="shared" si="21"/>
        <v>0</v>
      </c>
      <c r="M88" s="94">
        <f t="shared" si="21"/>
        <v>0</v>
      </c>
      <c r="N88" s="94">
        <f>SUM(N79:N81)</f>
        <v>0</v>
      </c>
      <c r="O88" s="94">
        <f>SUM(O79:O81)</f>
        <v>0</v>
      </c>
      <c r="P88" s="60"/>
      <c r="Q88" s="95">
        <f>O88</f>
        <v>0</v>
      </c>
    </row>
    <row r="89" spans="2:17" s="1" customFormat="1" hidden="1" x14ac:dyDescent="0.35">
      <c r="B89" s="144" t="s">
        <v>69</v>
      </c>
      <c r="C89" s="144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60"/>
      <c r="Q89" s="97"/>
    </row>
    <row r="90" spans="2:17" s="1" customFormat="1" hidden="1" x14ac:dyDescent="0.35">
      <c r="B90" s="143" t="s">
        <v>70</v>
      </c>
      <c r="C90" s="143"/>
      <c r="D90" s="94">
        <f t="shared" ref="D90:O90" si="22">D88-D89</f>
        <v>12125674.449999999</v>
      </c>
      <c r="E90" s="94">
        <f t="shared" si="22"/>
        <v>15207119.720000001</v>
      </c>
      <c r="F90" s="94">
        <f t="shared" si="22"/>
        <v>12385587.439999999</v>
      </c>
      <c r="G90" s="94">
        <f>G88-G89</f>
        <v>6257417.4799999995</v>
      </c>
      <c r="H90" s="94">
        <f t="shared" si="22"/>
        <v>3758080.77</v>
      </c>
      <c r="I90" s="94">
        <f t="shared" si="22"/>
        <v>3921025.3099999996</v>
      </c>
      <c r="J90" s="94">
        <f t="shared" si="22"/>
        <v>26033820.949999999</v>
      </c>
      <c r="K90" s="94">
        <f t="shared" si="22"/>
        <v>0</v>
      </c>
      <c r="L90" s="94">
        <f t="shared" si="22"/>
        <v>0</v>
      </c>
      <c r="M90" s="94">
        <f t="shared" si="22"/>
        <v>0</v>
      </c>
      <c r="N90" s="94">
        <f t="shared" si="22"/>
        <v>0</v>
      </c>
      <c r="O90" s="94">
        <f t="shared" si="22"/>
        <v>0</v>
      </c>
      <c r="P90" s="60"/>
      <c r="Q90" s="95">
        <f>O90</f>
        <v>0</v>
      </c>
    </row>
    <row r="91" spans="2:17" s="1" customFormat="1" hidden="1" x14ac:dyDescent="0.35">
      <c r="B91" s="143" t="s">
        <v>71</v>
      </c>
      <c r="C91" s="143"/>
      <c r="D91" s="98">
        <f>D30/D60</f>
        <v>1.3025074610665318E-2</v>
      </c>
      <c r="E91" s="98">
        <f t="shared" ref="E91:O91" si="23">E30/E60</f>
        <v>1.1079756995102081</v>
      </c>
      <c r="F91" s="98">
        <f t="shared" si="23"/>
        <v>0.91795280624616427</v>
      </c>
      <c r="G91" s="98">
        <f t="shared" si="23"/>
        <v>0.83802957044523452</v>
      </c>
      <c r="H91" s="98">
        <f t="shared" si="23"/>
        <v>0.92641762741207101</v>
      </c>
      <c r="I91" s="98">
        <f t="shared" si="23"/>
        <v>1.0047439985925803</v>
      </c>
      <c r="J91" s="98">
        <f t="shared" si="23"/>
        <v>3.8641181074837729</v>
      </c>
      <c r="K91" s="98" t="e">
        <f t="shared" si="23"/>
        <v>#DIV/0!</v>
      </c>
      <c r="L91" s="98" t="e">
        <f t="shared" si="23"/>
        <v>#DIV/0!</v>
      </c>
      <c r="M91" s="98" t="e">
        <f t="shared" si="23"/>
        <v>#DIV/0!</v>
      </c>
      <c r="N91" s="98" t="e">
        <f>N30/N60</f>
        <v>#DIV/0!</v>
      </c>
      <c r="O91" s="98" t="e">
        <f t="shared" si="23"/>
        <v>#DIV/0!</v>
      </c>
      <c r="P91" s="22"/>
      <c r="Q91" s="99"/>
    </row>
    <row r="92" spans="2:17" s="1" customFormat="1" hidden="1" x14ac:dyDescent="0.35">
      <c r="B92" s="138" t="s">
        <v>72</v>
      </c>
      <c r="C92" s="138"/>
      <c r="D92" s="89">
        <f>D12+D30-D60-D86-D88</f>
        <v>0</v>
      </c>
      <c r="E92" s="89">
        <f>E12+E30-E60+E86-E88-E48</f>
        <v>-9.3132257461547852E-9</v>
      </c>
      <c r="F92" s="89">
        <f>F12+F30-F60-F86-F88</f>
        <v>0</v>
      </c>
      <c r="G92" s="89">
        <f>G12+G30-G60-G86-G88-G48+G86</f>
        <v>-2.7939677238464355E-9</v>
      </c>
      <c r="H92" s="89">
        <f t="shared" ref="H92:L92" si="24">H12+H30-H60+H86-H88-H48</f>
        <v>3.2596290111541748E-9</v>
      </c>
      <c r="I92" s="89">
        <f>I12+I30-I60+I86-I88-I48</f>
        <v>2.7939677238464355E-9</v>
      </c>
      <c r="J92" s="89">
        <f>J12+J30-J60+J86-J88-J48</f>
        <v>3.7252902984619141E-9</v>
      </c>
      <c r="K92" s="89">
        <f>K12+K30-K60-K88</f>
        <v>26033820.949999999</v>
      </c>
      <c r="L92" s="89">
        <f t="shared" si="24"/>
        <v>0</v>
      </c>
      <c r="M92" s="89">
        <f>M12+M30-M60+M86-M88-M48</f>
        <v>0</v>
      </c>
      <c r="N92" s="89">
        <f>N12+N30-N60+N86-N88-N48</f>
        <v>0</v>
      </c>
      <c r="O92" s="89">
        <f>O12+O30-O60+O86-O88-O48</f>
        <v>0</v>
      </c>
      <c r="P92" s="100"/>
      <c r="Q92" s="101">
        <f>D12+Q30-Q60-Q88</f>
        <v>-125331158.70999999</v>
      </c>
    </row>
    <row r="93" spans="2:17" s="1" customFormat="1" hidden="1" x14ac:dyDescent="0.35">
      <c r="B93" s="2"/>
      <c r="C93" s="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3"/>
      <c r="P93" s="4"/>
      <c r="Q93" s="3"/>
    </row>
    <row r="94" spans="2:17" s="1" customFormat="1" x14ac:dyDescent="0.35">
      <c r="B94" s="2"/>
      <c r="C94" s="2"/>
      <c r="D94" s="3"/>
      <c r="E94" s="3"/>
      <c r="F94" s="109"/>
      <c r="G94" s="3"/>
      <c r="H94" s="3"/>
      <c r="I94" s="3"/>
      <c r="J94" s="3"/>
      <c r="K94" s="3"/>
      <c r="L94" s="3"/>
      <c r="M94" s="3"/>
      <c r="N94" s="3"/>
      <c r="O94" s="3"/>
      <c r="P94" s="4"/>
      <c r="Q94" s="3"/>
    </row>
    <row r="95" spans="2:17" s="1" customFormat="1" x14ac:dyDescent="0.35">
      <c r="B95" s="2"/>
      <c r="C95" s="2"/>
      <c r="D95" s="3"/>
      <c r="E95" s="3"/>
      <c r="F95" s="103"/>
      <c r="G95" s="103"/>
      <c r="H95" s="103"/>
      <c r="I95" s="103"/>
      <c r="J95" s="103"/>
      <c r="K95" s="103"/>
      <c r="L95" s="103"/>
      <c r="M95" s="104"/>
      <c r="N95" s="103"/>
      <c r="O95" s="103"/>
      <c r="P95" s="105"/>
      <c r="Q95" s="103"/>
    </row>
    <row r="96" spans="2:17" s="1" customFormat="1" ht="31" customHeight="1" x14ac:dyDescent="0.35">
      <c r="B96" s="139" t="s">
        <v>75</v>
      </c>
      <c r="C96" s="139"/>
      <c r="D96" s="3"/>
      <c r="E96" s="3"/>
      <c r="F96" s="140" t="s">
        <v>73</v>
      </c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</row>
    <row r="97" spans="2:17" s="1" customFormat="1" ht="16" x14ac:dyDescent="0.4">
      <c r="B97" s="141"/>
      <c r="C97" s="141"/>
      <c r="D97" s="3"/>
      <c r="E97" s="3"/>
      <c r="F97" s="141" t="s">
        <v>74</v>
      </c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</sheetData>
  <mergeCells count="65">
    <mergeCell ref="B91:C91"/>
    <mergeCell ref="B71:C71"/>
    <mergeCell ref="B74:C74"/>
    <mergeCell ref="B75:C75"/>
    <mergeCell ref="B76:C76"/>
    <mergeCell ref="B81:C81"/>
    <mergeCell ref="B86:C86"/>
    <mergeCell ref="B88:C88"/>
    <mergeCell ref="B89:C89"/>
    <mergeCell ref="B90:C90"/>
    <mergeCell ref="B92:C92"/>
    <mergeCell ref="B96:C96"/>
    <mergeCell ref="F96:Q96"/>
    <mergeCell ref="B97:C97"/>
    <mergeCell ref="F97:Q97"/>
    <mergeCell ref="B79:C79"/>
    <mergeCell ref="B80:C80"/>
    <mergeCell ref="B63:C63"/>
    <mergeCell ref="B64:C64"/>
    <mergeCell ref="B65:C65"/>
    <mergeCell ref="B66:C66"/>
    <mergeCell ref="B69:C69"/>
    <mergeCell ref="B70:C70"/>
    <mergeCell ref="B60:C60"/>
    <mergeCell ref="B44:C44"/>
    <mergeCell ref="B45:C45"/>
    <mergeCell ref="B46:C46"/>
    <mergeCell ref="B47:C47"/>
    <mergeCell ref="B48:C48"/>
    <mergeCell ref="B49:C49"/>
    <mergeCell ref="B52:C52"/>
    <mergeCell ref="B53:C53"/>
    <mergeCell ref="B54:C54"/>
    <mergeCell ref="B57:C57"/>
    <mergeCell ref="B58:C58"/>
    <mergeCell ref="B43:C43"/>
    <mergeCell ref="B30:C30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29:C29"/>
    <mergeCell ref="B12:C12"/>
    <mergeCell ref="B15:C15"/>
    <mergeCell ref="B16:C16"/>
    <mergeCell ref="B17:C17"/>
    <mergeCell ref="B18:C18"/>
    <mergeCell ref="B19:C19"/>
    <mergeCell ref="B20:C20"/>
    <mergeCell ref="B21:C21"/>
    <mergeCell ref="B24:C24"/>
    <mergeCell ref="B25:C25"/>
    <mergeCell ref="B28:C28"/>
    <mergeCell ref="B6:C7"/>
    <mergeCell ref="Q6:Q7"/>
    <mergeCell ref="B9:C9"/>
    <mergeCell ref="B10:C10"/>
    <mergeCell ref="B11:C11"/>
    <mergeCell ref="D6:I6"/>
  </mergeCells>
  <dataValidations disablePrompts="1" count="2">
    <dataValidation type="list" allowBlank="1" showInputMessage="1" showErrorMessage="1" sqref="B82:B85" xr:uid="{AEF2A157-2666-4BF0-B0A6-7605389316AD}">
      <formula1>"Entradas,Saídas"</formula1>
      <formula2>0</formula2>
    </dataValidation>
    <dataValidation type="list" allowBlank="1" showInputMessage="1" showErrorMessage="1" sqref="C82:C85" xr:uid="{72D6D8ED-9E68-45B3-9457-0D597AF8F1CD}">
      <formula1>"446-8,31.291-9,32.100-1,32.200-9"</formula1>
      <formula2>0</formula2>
    </dataValidation>
  </dataValidations>
  <pageMargins left="0.51181102362204722" right="0.51181102362204722" top="0.78740157480314965" bottom="0.78740157480314965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 Demandas Gerais</dc:creator>
  <cp:lastModifiedBy>Setorial</cp:lastModifiedBy>
  <cp:lastPrinted>2025-07-10T11:43:44Z</cp:lastPrinted>
  <dcterms:created xsi:type="dcterms:W3CDTF">2025-07-10T11:05:23Z</dcterms:created>
  <dcterms:modified xsi:type="dcterms:W3CDTF">2025-07-15T12:26:16Z</dcterms:modified>
</cp:coreProperties>
</file>